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 1" sheetId="2" r:id="rId5"/>
    <sheet name="Sheet 2" sheetId="3" r:id="rId6"/>
    <sheet name="Sheet 3" sheetId="4" r:id="rId7"/>
    <sheet name="Sheet 4" sheetId="5" r:id="rId8"/>
    <sheet name="Sheet 5" sheetId="6" r:id="rId9"/>
    <sheet name="Sheet 6" sheetId="7" r:id="rId10"/>
    <sheet name="Sheet 7" sheetId="8" r:id="rId11"/>
  </sheets>
</workbook>
</file>

<file path=xl/sharedStrings.xml><?xml version="1.0" encoding="utf-8"?>
<sst xmlns="http://schemas.openxmlformats.org/spreadsheetml/2006/main" uniqueCount="646">
  <si>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</si>
  <si>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</si>
  <si>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</si>
  <si>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</si>
  <si>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</si>
  <si>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Table 1</t>
  </si>
  <si>
    <t>IFRS 9 - Recognition of Financial Instruments</t>
  </si>
  <si>
    <t>IFRS 7 - Disclosure of Financial Instruments</t>
  </si>
  <si>
    <t>IAS 32 - Presentation of Financial Instruments</t>
  </si>
  <si>
    <t>CONTRACT</t>
  </si>
  <si>
    <t>Financial Assets</t>
  </si>
  <si>
    <t>Cash, Receivables, Investments</t>
  </si>
  <si>
    <t>Financial Liabilities</t>
  </si>
  <si>
    <t>Payables</t>
  </si>
  <si>
    <t>Equity Instruments</t>
  </si>
  <si>
    <t>Ordinary Shares, Preference Shares</t>
  </si>
  <si>
    <t>residual</t>
  </si>
  <si>
    <t>Compound Instruments</t>
  </si>
  <si>
    <t>Liability Component, Equity Component - residual</t>
  </si>
  <si>
    <t xml:space="preserve"> </t>
  </si>
  <si>
    <t>Core Concepts</t>
  </si>
  <si>
    <t>Cash Flow?</t>
  </si>
  <si>
    <t>1. Fair Value</t>
  </si>
  <si>
    <t>?Present Value</t>
  </si>
  <si>
    <t>Single Sum/One-time Payment, Ordinary Annuity, Annuity Due/Payment in Advance</t>
  </si>
  <si>
    <t>2. Amortization</t>
  </si>
  <si>
    <t>Effective Interest Method</t>
  </si>
  <si>
    <t>EIR vs NIR</t>
  </si>
  <si>
    <t>= Face Value, &gt; Discount, &lt; Premium</t>
  </si>
  <si>
    <t>Cash and Cash Equivalents (IAS 7)</t>
  </si>
  <si>
    <t>Fair Value / Face Value</t>
  </si>
  <si>
    <t>Foreign Currency (IAS 21)</t>
  </si>
  <si>
    <t>Current exchange rate / closing rate</t>
  </si>
  <si>
    <t>Cash on Hand</t>
  </si>
  <si>
    <t>Bills, coins, bank draft, postal money order</t>
  </si>
  <si>
    <t>Defective Checks - Post dated checks, NSF checks, Stale checks, undelivered checks</t>
  </si>
  <si>
    <t>Perspective</t>
  </si>
  <si>
    <t>Cash in Bank</t>
  </si>
  <si>
    <t>Current, savings</t>
  </si>
  <si>
    <t>Compensating balance</t>
  </si>
  <si>
    <t>Restricted to withdrawal - not cash, unrestricted to withdrawal - cash</t>
  </si>
  <si>
    <t>(Silent) Existing liability? Restricted</t>
  </si>
  <si>
    <t>Cash in bank undergoing bankruptcy</t>
  </si>
  <si>
    <t>Impairment of cash - estimated recoverable amount (receivable)</t>
  </si>
  <si>
    <t>Bank Overdraft</t>
  </si>
  <si>
    <t>Current liability (silent), (ias 7) integral part of cash management, same bank same account type immaterial in amount - deduction to cash</t>
  </si>
  <si>
    <t>Cash Fund</t>
  </si>
  <si>
    <t>Petty cash, tax fund, sinking fund</t>
  </si>
  <si>
    <t>Restricted</t>
  </si>
  <si>
    <t>Pay short-term obligations - cash</t>
  </si>
  <si>
    <t>Operating - cash, financing - shortterm - cash, longterm - not cash, investing - not cash</t>
  </si>
  <si>
    <t>Cash Equivalents</t>
  </si>
  <si>
    <t>Acquired 3 mo. before its maturity (treasury warrants, money market placement, time deposits)</t>
  </si>
  <si>
    <t>3-mo rule, maturity date</t>
  </si>
  <si>
    <t>SFP</t>
  </si>
  <si>
    <t>SCI</t>
  </si>
  <si>
    <t>CA - operating</t>
  </si>
  <si>
    <t>CL - operating</t>
  </si>
  <si>
    <t>R - operating</t>
  </si>
  <si>
    <t>E - operating</t>
  </si>
  <si>
    <t>NCA - investing</t>
  </si>
  <si>
    <t>NCL - finacing</t>
  </si>
  <si>
    <t>SHE - financing</t>
  </si>
  <si>
    <t>1. B</t>
  </si>
  <si>
    <t>2. A</t>
  </si>
  <si>
    <t>3. C</t>
  </si>
  <si>
    <t>*due June 30, 2020</t>
  </si>
  <si>
    <t>Demand deposits</t>
  </si>
  <si>
    <t>Time Deposits</t>
  </si>
  <si>
    <t>Petty cash fund</t>
  </si>
  <si>
    <t>(a)</t>
  </si>
  <si>
    <t>(b)</t>
  </si>
  <si>
    <t>(c)</t>
  </si>
  <si>
    <t>Cash and Cash Equivalents, 12/31/2019</t>
  </si>
  <si>
    <t>Imprest System</t>
  </si>
  <si>
    <t>Cash receipts - deposited</t>
  </si>
  <si>
    <t>Cash payments - thru checks</t>
  </si>
  <si>
    <t>Imprest Fund System</t>
  </si>
  <si>
    <t>Fluctuating Fund System</t>
  </si>
  <si>
    <t>Establishment</t>
  </si>
  <si>
    <t>PCF           x     CIB             x</t>
  </si>
  <si>
    <t>Expenses incurred</t>
  </si>
  <si>
    <t>No entry</t>
  </si>
  <si>
    <t>Expenses  x
    PCF            x</t>
  </si>
  <si>
    <t>Replenishment</t>
  </si>
  <si>
    <t>Expenses  x
    CIB            x</t>
  </si>
  <si>
    <t>PCF.          x
    CIB            x</t>
  </si>
  <si>
    <t>Adjusting Entry</t>
  </si>
  <si>
    <t>Reversing Entry</t>
  </si>
  <si>
    <t>PCF.          x
    Expenses    x</t>
  </si>
  <si>
    <t>Increase in balance</t>
  </si>
  <si>
    <t>Decrease in balance</t>
  </si>
  <si>
    <t>CIB           x     PCF             x</t>
  </si>
  <si>
    <t>PCF, balance</t>
  </si>
  <si>
    <t>Valid Cash/Checks</t>
  </si>
  <si>
    <t>Alternative: Adjust</t>
  </si>
  <si>
    <t>Count Date vs Reporting Date</t>
  </si>
  <si>
    <t>Physical Assets vs Records</t>
  </si>
  <si>
    <t>PCF, general ledger (records)</t>
  </si>
  <si>
    <t>x</t>
  </si>
  <si>
    <t>Physical Assets:</t>
  </si>
  <si>
    <t>Bills and Coins</t>
  </si>
  <si>
    <t>(x)</t>
  </si>
  <si>
    <t>Checks</t>
  </si>
  <si>
    <t>Unreplenished PCVs</t>
  </si>
  <si>
    <t>IOUs</t>
  </si>
  <si>
    <t>Short / Over</t>
  </si>
  <si>
    <t>x/(x)</t>
  </si>
  <si>
    <t>6. C</t>
  </si>
  <si>
    <t>Currencies and coints</t>
  </si>
  <si>
    <t>Over</t>
  </si>
  <si>
    <t>PCF, established</t>
  </si>
  <si>
    <t>For Replenishment</t>
  </si>
  <si>
    <t>Alternative:</t>
  </si>
  <si>
    <t>PCF - beg</t>
  </si>
  <si>
    <t>PCF - balance</t>
  </si>
  <si>
    <t>PCF , established</t>
  </si>
  <si>
    <t>Bank Reconciliation</t>
  </si>
  <si>
    <t>Bank</t>
  </si>
  <si>
    <t>Book</t>
  </si>
  <si>
    <t>Bank &lt; Book</t>
  </si>
  <si>
    <t>Short</t>
  </si>
  <si>
    <t>Beginning</t>
  </si>
  <si>
    <t>Bank &gt; Book</t>
  </si>
  <si>
    <t>Reconciling Items:</t>
  </si>
  <si>
    <t>Deposit in Transit / Cash on Hand</t>
  </si>
  <si>
    <t>Outstanding Checks</t>
  </si>
  <si>
    <t>Credit Memo</t>
  </si>
  <si>
    <t>Debit  Memo</t>
  </si>
  <si>
    <t>Errors</t>
  </si>
  <si>
    <t>Adjusted Balance</t>
  </si>
  <si>
    <t>7. B</t>
  </si>
  <si>
    <t>DIT</t>
  </si>
  <si>
    <t>OC</t>
  </si>
  <si>
    <t>DM (450 + 20)</t>
  </si>
  <si>
    <t>Sheet 2</t>
  </si>
  <si>
    <t>Receivables</t>
  </si>
  <si>
    <t>Initial - @FV + TC</t>
  </si>
  <si>
    <t>Subsequent - @Amortized Cost</t>
  </si>
  <si>
    <t>Amortized Cost:</t>
  </si>
  <si>
    <t>Accounts Receivables</t>
  </si>
  <si>
    <t>Face Value / Invoice Price</t>
  </si>
  <si>
    <t>Face Value (adjusted Allowance)</t>
  </si>
  <si>
    <t>Initial amount/Carrying amount</t>
  </si>
  <si>
    <t>*List Price</t>
  </si>
  <si>
    <t>Allowance for BD</t>
  </si>
  <si>
    <t>DR: BDE x, CR: Allow/AR x</t>
  </si>
  <si>
    <t>Principal collection / payment</t>
  </si>
  <si>
    <t>Trade Discount - not recognized</t>
  </si>
  <si>
    <t>Income Statement Approach</t>
  </si>
  <si>
    <t>- BDE</t>
  </si>
  <si>
    <t>Discount or Premium Amortization</t>
  </si>
  <si>
    <t>Cash Discount - methods</t>
  </si>
  <si>
    <t>Statement of Financial Position Approach</t>
  </si>
  <si>
    <t>- Allow/End AR</t>
  </si>
  <si>
    <t>Impairment Losses</t>
  </si>
  <si>
    <t>Net Method - AR@net</t>
  </si>
  <si>
    <t>Amortized Cost</t>
  </si>
  <si>
    <t>*Sales Discount Forfeited - other income</t>
  </si>
  <si>
    <t>Sales: DR: AR  x, CR: Sales x</t>
  </si>
  <si>
    <t>Allowance for Sales Discount</t>
  </si>
  <si>
    <t>DR: SD x, CR: Allow/AR x</t>
  </si>
  <si>
    <t>Discount / Premium Amortization</t>
  </si>
  <si>
    <t>Collection within DP: DR: Cash x, CR: AR x</t>
  </si>
  <si>
    <t>Allowance for Sales Return</t>
  </si>
  <si>
    <t>DR: SR x, CR: Allow/AR x</t>
  </si>
  <si>
    <t>Effective Interest (Carrying Amount * EIR)*</t>
  </si>
  <si>
    <t xml:space="preserve">Collection beyond DP:  DR Cash x, CR: AR x, CR: Sales Discount Forfeited x </t>
  </si>
  <si>
    <t>Allowance for Freight Out</t>
  </si>
  <si>
    <t>DR: FO x, CR: Allow/AR x</t>
  </si>
  <si>
    <t>Nominal Interest (Principal * NIR)**</t>
  </si>
  <si>
    <t>Gross Method - AR@gross</t>
  </si>
  <si>
    <t>Sales: DR: AR x, CR: Sales x</t>
  </si>
  <si>
    <t>Write-off</t>
  </si>
  <si>
    <t>Beg</t>
  </si>
  <si>
    <t>Collection within DP: DR: Cash x, DR: Sales Discount x, CR: AR x</t>
  </si>
  <si>
    <t>BDE</t>
  </si>
  <si>
    <t>*Interest Income / Interest Expense</t>
  </si>
  <si>
    <t>Collection beyond DP: Cash x, CR: AR x</t>
  </si>
  <si>
    <t>Recovery</t>
  </si>
  <si>
    <t>** Interest Receipt / Interest Payment</t>
  </si>
  <si>
    <t>End</t>
  </si>
  <si>
    <t>Notes Receivables</t>
  </si>
  <si>
    <t>Interest bearing</t>
  </si>
  <si>
    <t>Shortcut - AC: Collection / Payment?</t>
  </si>
  <si>
    <t>Face Value (EIR is equal NIR)</t>
  </si>
  <si>
    <t>Face Value (adjusted Collection and Impairment)</t>
  </si>
  <si>
    <t>No payment: CA * 1+EIR</t>
  </si>
  <si>
    <t>*Unreasonably low interest rate</t>
  </si>
  <si>
    <t>Beg: CA - Payment * 1+EIR</t>
  </si>
  <si>
    <t>PV (EIR is not equal NIR)</t>
  </si>
  <si>
    <t>End: CA * 1+EIR - Payment</t>
  </si>
  <si>
    <t>Non-interest bearing</t>
  </si>
  <si>
    <t>Short-term: Face Value</t>
  </si>
  <si>
    <t>Long-term: PV</t>
  </si>
  <si>
    <t>Loans Receivables</t>
  </si>
  <si>
    <t>Principal + Direct Origination Cost - Origination Fee</t>
  </si>
  <si>
    <t>FV + TC</t>
  </si>
  <si>
    <t>PV</t>
  </si>
  <si>
    <t>Other Receivables</t>
  </si>
  <si>
    <t>FV Option: (elected)</t>
  </si>
  <si>
    <t>Initial - @FV</t>
  </si>
  <si>
    <t>(as if FVTPL)</t>
  </si>
  <si>
    <t>Subs - @FV</t>
  </si>
  <si>
    <t>Presentation</t>
  </si>
  <si>
    <t>Trade and Other Receivables - CURRENT</t>
  </si>
  <si>
    <t>1. A (Matching Concept)</t>
  </si>
  <si>
    <t>2. C.</t>
  </si>
  <si>
    <t>3. B</t>
  </si>
  <si>
    <t>4. A</t>
  </si>
  <si>
    <t>Face Value vs. Initial Amount &gt; Discount &lt; Premium</t>
  </si>
  <si>
    <t>5. D</t>
  </si>
  <si>
    <t>% of Sales vs. Aging</t>
  </si>
  <si>
    <t>Allowance for Doubtful Accounts</t>
  </si>
  <si>
    <t>Additional BDE / Adjusted</t>
  </si>
  <si>
    <t>November - December</t>
  </si>
  <si>
    <r>
      <rPr>
        <sz val="9"/>
        <color indexed="8"/>
        <rFont val="Roboto"/>
      </rPr>
      <t>July – October</t>
    </r>
  </si>
  <si>
    <r>
      <rPr>
        <sz val="9"/>
        <color indexed="8"/>
        <rFont val="Roboto"/>
      </rPr>
      <t xml:space="preserve">January – June </t>
    </r>
  </si>
  <si>
    <t>Prior to January 1, 2019</t>
  </si>
  <si>
    <t>Required Allowance / End</t>
  </si>
  <si>
    <t>6. B</t>
  </si>
  <si>
    <t>BDE / Adjusted</t>
  </si>
  <si>
    <t>10. C</t>
  </si>
  <si>
    <t>PVF @ 9%, OA for 3 periods</t>
  </si>
  <si>
    <t>(1 - (1+EIR^-n)/EIR</t>
  </si>
  <si>
    <t>Present Value, 12/31/2018</t>
  </si>
  <si>
    <t>NR, 12/31/2019</t>
  </si>
  <si>
    <t>11. D</t>
  </si>
  <si>
    <t>Carrying Amount,1/1/2019</t>
  </si>
  <si>
    <t>EIR</t>
  </si>
  <si>
    <t>Interest Income - 2019</t>
  </si>
  <si>
    <t>Impairment of Financial Assets</t>
  </si>
  <si>
    <t>Evidences:</t>
  </si>
  <si>
    <t>Bankruptcy</t>
  </si>
  <si>
    <t>Financial Difficulty</t>
  </si>
  <si>
    <t>Concession / Modification of terms (extension of the term (i.e. 5 to 7 years) - not modification</t>
  </si>
  <si>
    <t>Cash Flows differs</t>
  </si>
  <si>
    <t>Carrying Amount*</t>
  </si>
  <si>
    <t>Recoverable Amount**</t>
  </si>
  <si>
    <t>Impairment Loss</t>
  </si>
  <si>
    <t>*Accrued Interest - if recognized (interest receivable bal., or company accrued interest)</t>
  </si>
  <si>
    <t>** PV of all expected future cash flows (using Original EIR)</t>
  </si>
  <si>
    <t>12. D</t>
  </si>
  <si>
    <t>Initial amount, 1/1/2019</t>
  </si>
  <si>
    <t>Carrying Amount,12/31/2019</t>
  </si>
  <si>
    <t>Recoverable Amount</t>
  </si>
  <si>
    <t>12/31/2020 - 2000000</t>
  </si>
  <si>
    <t>12/31/2021 - 3000000</t>
  </si>
  <si>
    <t>Impairment Loss - 2019</t>
  </si>
  <si>
    <t>Sheet 3</t>
  </si>
  <si>
    <t>Initial - @FV - TC</t>
  </si>
  <si>
    <t>Accounts Payables</t>
  </si>
  <si>
    <t>Net Method - AP@net</t>
  </si>
  <si>
    <t>*Purchase Discount Lost - other expense</t>
  </si>
  <si>
    <t>Purchase: DR: Purchases  x, CR: AP x</t>
  </si>
  <si>
    <t>Payment within DP: DR: AP x, CR: Cash x</t>
  </si>
  <si>
    <t>Payment beyond DP: DR: AP x, DR: Purchase Discount Lost x, CR: Cash x</t>
  </si>
  <si>
    <t>Gross Method - AP@gross</t>
  </si>
  <si>
    <t>Purchase: DR: Purchases x, CR: AP x</t>
  </si>
  <si>
    <t>Payment within DP: DR: AP x, CR: Purchase Discount x, CR: Cash x</t>
  </si>
  <si>
    <t>Payment beyond DP: AP x, CR: Cash x</t>
  </si>
  <si>
    <t>Notes Payables</t>
  </si>
  <si>
    <t>Bonds Payables</t>
  </si>
  <si>
    <t>Trade and Other Payables - CURRENT</t>
  </si>
  <si>
    <t>1. A</t>
  </si>
  <si>
    <t>2. D</t>
  </si>
  <si>
    <t>4. B</t>
  </si>
  <si>
    <t>Unadjusted Accounts Payable</t>
  </si>
  <si>
    <t>Item 1</t>
  </si>
  <si>
    <t>Item 2</t>
  </si>
  <si>
    <t>Adjusted Accounts Payable</t>
  </si>
  <si>
    <t>1. D</t>
  </si>
  <si>
    <t>Notes Payable - Interest Bearing</t>
  </si>
  <si>
    <t>EIR = NIR, Face Value</t>
  </si>
  <si>
    <t>Initial Amount, 10/1/17</t>
  </si>
  <si>
    <t>Carrying Amount, 6/30/18</t>
  </si>
  <si>
    <t>Payment, 10/1/2018</t>
  </si>
  <si>
    <t>Carrying Amount, 10/1/18</t>
  </si>
  <si>
    <t>Principal (600000-200000)</t>
  </si>
  <si>
    <t>NIR</t>
  </si>
  <si>
    <t>Accrued Interest Payable</t>
  </si>
  <si>
    <t>2. B</t>
  </si>
  <si>
    <t>Notes Payable - Non-interest Bearing (PV)</t>
  </si>
  <si>
    <t>Principal</t>
  </si>
  <si>
    <t>PVF of 11% for 5yrs,SS</t>
  </si>
  <si>
    <t>Initial Amount (PV)</t>
  </si>
  <si>
    <t>3. A</t>
  </si>
  <si>
    <t>Annual Payments</t>
  </si>
  <si>
    <t>PVF of 11% for 8yrs, OA</t>
  </si>
  <si>
    <t>Initial Amount, 12/30/19</t>
  </si>
  <si>
    <t>Carrying Amount, 12/31/19</t>
  </si>
  <si>
    <t>Debt and Equity Component</t>
  </si>
  <si>
    <t xml:space="preserve">Issue Price </t>
  </si>
  <si>
    <t>Subsequent - Component Instruments</t>
  </si>
  <si>
    <t>Extinguishment - Compound Instruments</t>
  </si>
  <si>
    <t>Liability Component, FV or PV</t>
  </si>
  <si>
    <t>Liability Component - @Amortized Cost</t>
  </si>
  <si>
    <t xml:space="preserve">Payment                    </t>
  </si>
  <si>
    <t>Equity Component - residual (APIC)</t>
  </si>
  <si>
    <t>Equity Component - none</t>
  </si>
  <si>
    <t>Equity Component - APIC</t>
  </si>
  <si>
    <t>Bond Issue Cost (TC)</t>
  </si>
  <si>
    <t>Proportion based on proceeds</t>
  </si>
  <si>
    <t>BIC - Liability Component</t>
  </si>
  <si>
    <t>Deduction to CA</t>
  </si>
  <si>
    <t>Liability Component</t>
  </si>
  <si>
    <t>BIC - Equity Component</t>
  </si>
  <si>
    <t>APIC / Share premium</t>
  </si>
  <si>
    <t>Payment - allocated</t>
  </si>
  <si>
    <t xml:space="preserve">CA / AC               </t>
  </si>
  <si>
    <t xml:space="preserve">Gain / Loss.           </t>
  </si>
  <si>
    <t>FV - TC (0.99 * 5000000) - 150000</t>
  </si>
  <si>
    <t>EIR is not equal NIR</t>
  </si>
  <si>
    <t>EIR? Discount, EIR is higher</t>
  </si>
  <si>
    <t>EIR &gt; NIR, Discount; EIR &lt; NIR, Premium</t>
  </si>
  <si>
    <t>1) Trial and Error</t>
  </si>
  <si>
    <t>PV@11%</t>
  </si>
  <si>
    <t>Interest Payment (10% * 5000000)</t>
  </si>
  <si>
    <t>PV@12%</t>
  </si>
  <si>
    <t>2) Interpolation Method</t>
  </si>
  <si>
    <t xml:space="preserve">? </t>
  </si>
  <si>
    <t>11% - 12%</t>
  </si>
  <si>
    <t>4877850-4759900</t>
  </si>
  <si>
    <t>11% + 1%(77850/117950)</t>
  </si>
  <si>
    <t>12% - 1%(40100/117950)</t>
  </si>
  <si>
    <t>Carrying Amount, 1/1/2019</t>
  </si>
  <si>
    <t>Interest Expense - 2019</t>
  </si>
  <si>
    <t>Elected FV Option - as if FVTPL</t>
  </si>
  <si>
    <t>Carrying Amount, 1/1/2019 (Initial)</t>
  </si>
  <si>
    <t>FVTPL - Interest Expense</t>
  </si>
  <si>
    <t>EIR - theory</t>
  </si>
  <si>
    <t>NIR - problem</t>
  </si>
  <si>
    <t>Interest Expense - 2019 (NIR)</t>
  </si>
  <si>
    <t>Change in FV - subsequent</t>
  </si>
  <si>
    <t>Gain / Loss (Unrealized Gain / Loss) - P/L</t>
  </si>
  <si>
    <t>FV, 12/31/19</t>
  </si>
  <si>
    <t>Unrealized Gain - P/L</t>
  </si>
  <si>
    <t>FV of LC</t>
  </si>
  <si>
    <t>Payment</t>
  </si>
  <si>
    <t>FV of LC / Payment</t>
  </si>
  <si>
    <t>Amortized Cost, 12/31/2019</t>
  </si>
  <si>
    <t>Loss on Extinguishment</t>
  </si>
  <si>
    <t>5. A</t>
  </si>
  <si>
    <t>FV of LC (97%)</t>
  </si>
  <si>
    <t>Transaction Costs</t>
  </si>
  <si>
    <t>Equity - share (%)</t>
  </si>
  <si>
    <t>Equity - share (TC)</t>
  </si>
  <si>
    <t>Net Proceeds</t>
  </si>
  <si>
    <t>Debt Restructuring</t>
  </si>
  <si>
    <t>Asset Swap</t>
  </si>
  <si>
    <t>Carrying amount - Asset</t>
  </si>
  <si>
    <t>Carrying amount - Liability</t>
  </si>
  <si>
    <t>Gain / Loss on Extinguishment</t>
  </si>
  <si>
    <t>Equity Swap</t>
  </si>
  <si>
    <t>*1. FV of Shares</t>
  </si>
  <si>
    <t>Valuation*</t>
  </si>
  <si>
    <t>2. FV of Liabilities</t>
  </si>
  <si>
    <t>3. Carrying amount of Liabilities</t>
  </si>
  <si>
    <t>Modification of Terms</t>
  </si>
  <si>
    <t>10% Rule (substantial or not)</t>
  </si>
  <si>
    <t>At least 10% - substantial (extinguish)</t>
  </si>
  <si>
    <t>G/L</t>
  </si>
  <si>
    <t>Below 10% - not substantial (liability)</t>
  </si>
  <si>
    <t>No G/L</t>
  </si>
  <si>
    <t>Carrying Amount - Liability</t>
  </si>
  <si>
    <t>PV of all expected future CF (new Liability) based on the original effective interest rate (OEIR)</t>
  </si>
  <si>
    <t>G/L on extinguish</t>
  </si>
  <si>
    <t>G/L on extinguish / Carrying Amount - Liability</t>
  </si>
  <si>
    <t>%</t>
  </si>
  <si>
    <t>Carrying amount - Asset (Building)</t>
  </si>
  <si>
    <t>Carrying amount - Liability (600,000 + 60,000)</t>
  </si>
  <si>
    <t>Gain on Extinguishment</t>
  </si>
  <si>
    <t>2. C</t>
  </si>
  <si>
    <t>FV of Shares</t>
  </si>
  <si>
    <t>Par Value</t>
  </si>
  <si>
    <t>SP</t>
  </si>
  <si>
    <t>No FV of Shares?</t>
  </si>
  <si>
    <t>FV of Liability</t>
  </si>
  <si>
    <t>No FV of Shares and Liability?</t>
  </si>
  <si>
    <t>3. D</t>
  </si>
  <si>
    <t>Principal (5000000 * 0.77)</t>
  </si>
  <si>
    <t>Interest (5000000*13%) * 2.53</t>
  </si>
  <si>
    <t>505500 / 6000000</t>
  </si>
  <si>
    <t>Not substantial</t>
  </si>
  <si>
    <t>NO GAIN / LOSS on EXTINGUISHMENT</t>
  </si>
  <si>
    <t>DR: Notes Payable</t>
  </si>
  <si>
    <t>CR: Premium on NP</t>
  </si>
  <si>
    <t>New Effective Rate? Recompute</t>
  </si>
  <si>
    <t>Sheet 4</t>
  </si>
  <si>
    <t>Investment in Equity Instruments - Shares</t>
  </si>
  <si>
    <t>Ownership - Ordinary</t>
  </si>
  <si>
    <t>Preference - regardless of ownership - FVTPL or FVTOCI</t>
  </si>
  <si>
    <t>51% and above</t>
  </si>
  <si>
    <t>Investment in Subsidiary (IFRS 3, IFRS 10)</t>
  </si>
  <si>
    <t>Control</t>
  </si>
  <si>
    <t>20% - 50%</t>
  </si>
  <si>
    <t>Investment in Associate (IAS 28)</t>
  </si>
  <si>
    <t>Significant Influence</t>
  </si>
  <si>
    <t>Below 20%</t>
  </si>
  <si>
    <t>FVTPL or FVTOCI</t>
  </si>
  <si>
    <t>Trading or Speculation</t>
  </si>
  <si>
    <t>Criteria</t>
  </si>
  <si>
    <t>Mandatory - held for trading</t>
  </si>
  <si>
    <t>FVTPL</t>
  </si>
  <si>
    <t>Designation (FV Option) - not held for trading (elected as FVTPL - initial)</t>
  </si>
  <si>
    <t>Derivative (except Hedging)</t>
  </si>
  <si>
    <t>Residual</t>
  </si>
  <si>
    <t>Designation (FV Option) - not held for trading (elected as FVTOCI - initial)</t>
  </si>
  <si>
    <t>FVTOCI (without recycling)</t>
  </si>
  <si>
    <t>Initial</t>
  </si>
  <si>
    <t xml:space="preserve">FV, excluding TC (exp) </t>
  </si>
  <si>
    <t>*Dividend-on - exclude Dividend</t>
  </si>
  <si>
    <t>Subsequent</t>
  </si>
  <si>
    <t>FV, changes - P/L</t>
  </si>
  <si>
    <t>FV, changes - OCI</t>
  </si>
  <si>
    <t>FV, end      x</t>
  </si>
  <si>
    <t>SFP - OCI (cumulative)</t>
  </si>
  <si>
    <t>AC/CA      (x)</t>
  </si>
  <si>
    <t>FV, end.    x</t>
  </si>
  <si>
    <t>UG/UL       x</t>
  </si>
  <si>
    <t>AC.           (x)</t>
  </si>
  <si>
    <t>UG/UL - C x</t>
  </si>
  <si>
    <t>SCI - OCI (current)</t>
  </si>
  <si>
    <t>Derecognition</t>
  </si>
  <si>
    <t>Net Proceeds          x</t>
  </si>
  <si>
    <t>CA                          (x)</t>
  </si>
  <si>
    <t>G/L                          x</t>
  </si>
  <si>
    <t>G/L                          x - Retained Earnings</t>
  </si>
  <si>
    <t>*UG/UL - OCI (cummulative) - Retained Earnings</t>
  </si>
  <si>
    <t>Impairment</t>
  </si>
  <si>
    <t>Reclassificaiton</t>
  </si>
  <si>
    <t>FVTPL -&gt; FVTOCI (initial)</t>
  </si>
  <si>
    <t>FVTOCI -&gt; FVTPL (initial)</t>
  </si>
  <si>
    <t>FVTPL -&gt; ASSOC -&gt; SUB</t>
  </si>
  <si>
    <t>FVTOCI -&gt; ASSOC -&gt; SUB</t>
  </si>
  <si>
    <t>Dividend Income</t>
  </si>
  <si>
    <t>Investment Income</t>
  </si>
  <si>
    <t>Subsidiary</t>
  </si>
  <si>
    <t>-</t>
  </si>
  <si>
    <t>Associate</t>
  </si>
  <si>
    <t>Return of capital</t>
  </si>
  <si>
    <t>FVTOCI</t>
  </si>
  <si>
    <t>Cash Dividend@Face Value</t>
  </si>
  <si>
    <t>DI</t>
  </si>
  <si>
    <t>Cash Dividend</t>
  </si>
  <si>
    <t>Stock Dividend</t>
  </si>
  <si>
    <t>Property Dividend</t>
  </si>
  <si>
    <t>Property Dividend @ Fair Value</t>
  </si>
  <si>
    <t>Scrip / Bond Dividend</t>
  </si>
  <si>
    <t>Liquidating Dividend</t>
  </si>
  <si>
    <t>1. C</t>
  </si>
  <si>
    <t>4. C</t>
  </si>
  <si>
    <t>Derecognition - FVTPL (equity)</t>
  </si>
  <si>
    <t xml:space="preserve">Net Proceeds, 1/31/2019        </t>
  </si>
  <si>
    <t>CA, 12/31/2018</t>
  </si>
  <si>
    <t>Loss</t>
  </si>
  <si>
    <t>For 5 - 8</t>
  </si>
  <si>
    <t>Tom Company - FVTPL (equity)</t>
  </si>
  <si>
    <t>Myto Company - FVTOCI (equity)</t>
  </si>
  <si>
    <t>Tom (FVTPL)</t>
  </si>
  <si>
    <t>Myto (FVTOCI)</t>
  </si>
  <si>
    <t>Subsequent - 12/31/2018</t>
  </si>
  <si>
    <t>FV, end</t>
  </si>
  <si>
    <t>AC - initial</t>
  </si>
  <si>
    <t>Unrealized Loss</t>
  </si>
  <si>
    <t>P/L</t>
  </si>
  <si>
    <t>OCI - SCI /OCI - SFP</t>
  </si>
  <si>
    <t>5. B</t>
  </si>
  <si>
    <t>Unrealized Loss - FVTPL</t>
  </si>
  <si>
    <t>Transaction Cost - FVTPL</t>
  </si>
  <si>
    <t>P/L Section - SCI (2018)</t>
  </si>
  <si>
    <t>Derecognition - FVTPL (equity) - 2019</t>
  </si>
  <si>
    <t xml:space="preserve">Net Proceeds, 1/6/2019        </t>
  </si>
  <si>
    <t>Carrying Amount</t>
  </si>
  <si>
    <t>Gain on Sale</t>
  </si>
  <si>
    <t>Derecognition - FVTOCI (equity) - 2019</t>
  </si>
  <si>
    <t xml:space="preserve">Net Proceeds, 9/11/2019        </t>
  </si>
  <si>
    <t>Carrying Amount (52000/2)</t>
  </si>
  <si>
    <t>Retained Earnings (without recycling)</t>
  </si>
  <si>
    <t>Half Myto Company (remaining)</t>
  </si>
  <si>
    <t>Subsequent - 12/31/2019</t>
  </si>
  <si>
    <t>FV,end</t>
  </si>
  <si>
    <t>Unrealized Loss - OCI (SCI)</t>
  </si>
  <si>
    <t>Acquisition Cost (50000/2)</t>
  </si>
  <si>
    <t>Unrealized Loss - OCI (SFP)</t>
  </si>
  <si>
    <t>7. D</t>
  </si>
  <si>
    <t>8. B</t>
  </si>
  <si>
    <t>9. B</t>
  </si>
  <si>
    <t>Cash Dividend (30M * 10%)</t>
  </si>
  <si>
    <t>Property Dividend@FV</t>
  </si>
  <si>
    <t>DR: Cash</t>
  </si>
  <si>
    <t>DR: Investment in V Compary</t>
  </si>
  <si>
    <t>CR: Dividend INcome</t>
  </si>
  <si>
    <t>Sheet 5</t>
  </si>
  <si>
    <t>Investment in Debt Instruments - Notes, Loans, Bonds</t>
  </si>
  <si>
    <t>Business Model (objective to hold until maturity. CF - P + I)</t>
  </si>
  <si>
    <t>FA@Amortized Cost</t>
  </si>
  <si>
    <t>FVTOCI (with recycling)</t>
  </si>
  <si>
    <t>Sell the assets</t>
  </si>
  <si>
    <t>FVTOCI (with recycling) - measured @FV while monitor amortization</t>
  </si>
  <si>
    <t>FA@AC</t>
  </si>
  <si>
    <t>FV, excluding TC</t>
  </si>
  <si>
    <t>*Accrued Interest - exclude</t>
  </si>
  <si>
    <t>FV, end.  x</t>
  </si>
  <si>
    <t>*no changes</t>
  </si>
  <si>
    <t>AC/CA.  (x)</t>
  </si>
  <si>
    <t>FV,end.                 x</t>
  </si>
  <si>
    <t>UG/UL.   x</t>
  </si>
  <si>
    <t>Amortized Cost.  (x)</t>
  </si>
  <si>
    <t>UG/UL                  x</t>
  </si>
  <si>
    <t>FV,end.                              x</t>
  </si>
  <si>
    <t>AC/CA +/- discount or premium amortization.     (x)</t>
  </si>
  <si>
    <t>UG/UL                               x</t>
  </si>
  <si>
    <t>Net Proceeds     x</t>
  </si>
  <si>
    <t>CA                     (x)</t>
  </si>
  <si>
    <t>Amor. Cost        (x)</t>
  </si>
  <si>
    <t>G/L                     x</t>
  </si>
  <si>
    <t>Yes</t>
  </si>
  <si>
    <t>Reclassification</t>
  </si>
  <si>
    <t>yes</t>
  </si>
  <si>
    <t>1. Update the Investment.</t>
  </si>
  <si>
    <t>2. Reclassify</t>
  </si>
  <si>
    <t>Interest Income</t>
  </si>
  <si>
    <t>EI - Theory / NI - Problem</t>
  </si>
  <si>
    <t>EI</t>
  </si>
  <si>
    <t>Carrying amount, bonds and P/L? - FVTPL (debt)</t>
  </si>
  <si>
    <t>FV, end - subsequent</t>
  </si>
  <si>
    <t>AC</t>
  </si>
  <si>
    <t>Unrealized Loss - P/L</t>
  </si>
  <si>
    <t>Transaction Cost (exp)</t>
  </si>
  <si>
    <t>Interest Income - FVTPL (NI)</t>
  </si>
  <si>
    <t>Net Loss</t>
  </si>
  <si>
    <t>For 5 - 6</t>
  </si>
  <si>
    <t>Debt - with recycling</t>
  </si>
  <si>
    <t>Equity - without recycling</t>
  </si>
  <si>
    <t>5. C</t>
  </si>
  <si>
    <t>Debt</t>
  </si>
  <si>
    <t>Equity</t>
  </si>
  <si>
    <t>FV, end - 12/31/2019</t>
  </si>
  <si>
    <t>CA +/- D/P amortization | CA</t>
  </si>
  <si>
    <t>Unrealized Gain - OCI (SCI)</t>
  </si>
  <si>
    <t>Total OCI - SCI - 2019</t>
  </si>
  <si>
    <t>Debt (with recycling)</t>
  </si>
  <si>
    <t>Equity (without recycling)</t>
  </si>
  <si>
    <t>Derecognition?</t>
  </si>
  <si>
    <t>Retained Earnings - no G/L</t>
  </si>
  <si>
    <t>Net Proceeds - 1/1/2020</t>
  </si>
  <si>
    <t>Amortized Cost / Carrying amount</t>
  </si>
  <si>
    <t>Gain on Sale / Retained Earnings</t>
  </si>
  <si>
    <t>Gain on Sale - Debt (FVTOCI - with recycling)</t>
  </si>
  <si>
    <t>7. C</t>
  </si>
  <si>
    <t>Interest Income - EI</t>
  </si>
  <si>
    <t>8. A</t>
  </si>
  <si>
    <t>Debt - FVTPL</t>
  </si>
  <si>
    <t>Carrying amount</t>
  </si>
  <si>
    <t>Total Income</t>
  </si>
  <si>
    <t>Sheet 6</t>
  </si>
  <si>
    <t>IAS 28 - Investment in Associates</t>
  </si>
  <si>
    <t>20% - 50% Ownership (Ordinary)</t>
  </si>
  <si>
    <t>Representation in the BOD</t>
  </si>
  <si>
    <t>Participation in the policy making process</t>
  </si>
  <si>
    <t>Material transactions between investor and investee</t>
  </si>
  <si>
    <t>Technological dependency</t>
  </si>
  <si>
    <t>Equity Method - changes SHE, associate -&gt; change in Investment</t>
  </si>
  <si>
    <t>Associate, SHE</t>
  </si>
  <si>
    <t>Investment in Assoc</t>
  </si>
  <si>
    <t>Declared dividend</t>
  </si>
  <si>
    <t>Reduction investment</t>
  </si>
  <si>
    <t>Recognized NI</t>
  </si>
  <si>
    <t>Increase in investment (Investment income)</t>
  </si>
  <si>
    <t>Recognized NL</t>
  </si>
  <si>
    <t>Decrease in investment (Investment Loss)</t>
  </si>
  <si>
    <t>Unrealized G/L - OCI</t>
  </si>
  <si>
    <t>Increase/Decrease Investment</t>
  </si>
  <si>
    <t>Cost (FV + TC)</t>
  </si>
  <si>
    <t>Acquisition Cost</t>
  </si>
  <si>
    <t>Subsequenct</t>
  </si>
  <si>
    <t>Equity Method</t>
  </si>
  <si>
    <t>FV of NA acquired</t>
  </si>
  <si>
    <t>IAS 36</t>
  </si>
  <si>
    <t>Goodwill/ Gain of Acquisition</t>
  </si>
  <si>
    <t>*Investment Income</t>
  </si>
  <si>
    <t>NI, associate</t>
  </si>
  <si>
    <t>Preference Dividend</t>
  </si>
  <si>
    <t>Follow EPS</t>
  </si>
  <si>
    <t>Non-cummulative</t>
  </si>
  <si>
    <t>When declared</t>
  </si>
  <si>
    <t>BV vs FV</t>
  </si>
  <si>
    <t>x / (x)</t>
  </si>
  <si>
    <t>Cummulative</t>
  </si>
  <si>
    <t>Whether declared or not</t>
  </si>
  <si>
    <t>Intercompany Transactions</t>
  </si>
  <si>
    <t>Adjusted NI</t>
  </si>
  <si>
    <t>Ownership Interest</t>
  </si>
  <si>
    <t>Gain on Acquisition - initial</t>
  </si>
  <si>
    <t>Sheet 7</t>
  </si>
  <si>
    <t>Derivatives - FVTPL</t>
  </si>
  <si>
    <t>1 - Notional Amount - fixed</t>
  </si>
  <si>
    <t>FV excluding TC</t>
  </si>
  <si>
    <t>Zero or Little investment</t>
  </si>
  <si>
    <t>2 - Underlying assets - variable</t>
  </si>
  <si>
    <t>SM</t>
  </si>
  <si>
    <t>*Hedging - effective (OCI) or ineffective (P/L)</t>
  </si>
  <si>
    <t>3 - to be settled in the future</t>
  </si>
  <si>
    <t>4 - no initial investment or little investment (option)</t>
  </si>
  <si>
    <t>No FV?</t>
  </si>
  <si>
    <t>Notional amount * changes underlying assets (Present Value)</t>
  </si>
  <si>
    <t>Forward vs Future</t>
  </si>
  <si>
    <t>Lower 435000</t>
  </si>
  <si>
    <t>Receive</t>
  </si>
  <si>
    <t>Higher 435000</t>
  </si>
  <si>
    <t>Pay</t>
  </si>
  <si>
    <t>Derivative Asset</t>
  </si>
  <si>
    <t>Carrying amoun</t>
  </si>
  <si>
    <t>Intrinsic Value = Market Price vs Exercise Price</t>
  </si>
  <si>
    <t>MP - EP</t>
  </si>
  <si>
    <t>MP</t>
  </si>
  <si>
    <t>*In the Money</t>
  </si>
  <si>
    <t>EP</t>
  </si>
  <si>
    <t>Intrinsic Value</t>
  </si>
  <si>
    <t>Call (option to buy)</t>
  </si>
  <si>
    <t>MP vs EP</t>
  </si>
  <si>
    <t>equal</t>
  </si>
  <si>
    <t>At the money</t>
  </si>
  <si>
    <t>Initial - Derivative</t>
  </si>
  <si>
    <t>&gt;</t>
  </si>
  <si>
    <t>In the money</t>
  </si>
  <si>
    <t>&lt;</t>
  </si>
  <si>
    <t>Out the money</t>
  </si>
  <si>
    <t>Put (option to sell)</t>
  </si>
  <si>
    <t>Subsequent - 12/31/2019 - 10%</t>
  </si>
  <si>
    <t>8% - Fixed</t>
  </si>
  <si>
    <t>Notional Amount</t>
  </si>
  <si>
    <t>Higher 8%</t>
  </si>
  <si>
    <t>receive</t>
  </si>
  <si>
    <t>Change Underlying - Interest Rate (8% - 6%)</t>
  </si>
  <si>
    <t>Lower 8%</t>
  </si>
  <si>
    <t>Annual</t>
  </si>
  <si>
    <t>e.i. 10%</t>
  </si>
  <si>
    <t>PV of OA, 6%, 4 periods</t>
  </si>
  <si>
    <t>Creditor - 10%</t>
  </si>
  <si>
    <t>FV, end - Liability</t>
  </si>
  <si>
    <t>Third party - receive 2%</t>
  </si>
  <si>
    <t>e.i. 6%</t>
  </si>
  <si>
    <t>Creditor - 6%</t>
  </si>
  <si>
    <t>Third party - pay 2%</t>
  </si>
</sst>
</file>

<file path=xl/styles.xml><?xml version="1.0" encoding="utf-8"?>
<styleSheet xmlns="http://schemas.openxmlformats.org/spreadsheetml/2006/main">
  <numFmts count="6">
    <numFmt numFmtId="0" formatCode="General"/>
    <numFmt numFmtId="59" formatCode="0.0%"/>
    <numFmt numFmtId="60" formatCode="m/d"/>
    <numFmt numFmtId="61" formatCode="0.0#%"/>
    <numFmt numFmtId="62" formatCode="mmmm d, yyyy"/>
    <numFmt numFmtId="63" formatCode="m/d/yyyy"/>
  </numFmts>
  <fonts count="9">
    <font>
      <sz val="10"/>
      <color indexed="8"/>
      <name val="Helvetica Neue"/>
    </font>
    <font>
      <sz val="12"/>
      <color indexed="8"/>
      <name val="Helvetica Neue"/>
    </font>
    <font>
      <sz val="14"/>
      <color indexed="8"/>
      <name val="Helvetica Neue"/>
    </font>
    <font>
      <u val="single"/>
      <sz val="12"/>
      <color indexed="11"/>
      <name val="Helvetica Neue"/>
    </font>
    <font>
      <b val="1"/>
      <sz val="10"/>
      <color indexed="8"/>
      <name val="Helvetica Neue"/>
    </font>
    <font>
      <b val="1"/>
      <i val="1"/>
      <sz val="10"/>
      <color indexed="8"/>
      <name val="Helvetica Neue"/>
    </font>
    <font>
      <i val="1"/>
      <sz val="10"/>
      <color indexed="8"/>
      <name val="Helvetica Neue"/>
    </font>
    <font>
      <sz val="9"/>
      <color indexed="8"/>
      <name val="Roboto"/>
    </font>
    <font>
      <sz val="11"/>
      <color indexed="8"/>
      <name val="Arial"/>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2">
    <border>
      <left/>
      <right/>
      <top/>
      <bottom/>
      <diagonal/>
    </border>
    <border>
      <left style="thin">
        <color indexed="12"/>
      </left>
      <right style="thin">
        <color indexed="12"/>
      </right>
      <top style="thin">
        <color indexed="12"/>
      </top>
      <bottom style="thin">
        <color indexed="12"/>
      </bottom>
      <diagonal/>
    </border>
  </borders>
  <cellStyleXfs count="1">
    <xf numFmtId="0" fontId="0" applyNumberFormat="0" applyFont="1" applyFill="0" applyBorder="0" applyAlignment="1" applyProtection="0">
      <alignment vertical="top" wrapText="1"/>
    </xf>
  </cellStyleXfs>
  <cellXfs count="29">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49" fontId="0" borderId="1" applyNumberFormat="1" applyFont="1" applyFill="0" applyBorder="1" applyAlignment="1" applyProtection="0">
      <alignment vertical="top" wrapText="1"/>
    </xf>
    <xf numFmtId="0" fontId="0" borderId="1" applyNumberFormat="0" applyFont="1" applyFill="0" applyBorder="1" applyAlignment="1" applyProtection="0">
      <alignment vertical="top" wrapText="1"/>
    </xf>
    <xf numFmtId="49" fontId="4" borderId="1" applyNumberFormat="1" applyFont="1" applyFill="0" applyBorder="1" applyAlignment="1" applyProtection="0">
      <alignment vertical="top" wrapText="1"/>
    </xf>
    <xf numFmtId="49" fontId="0" borderId="1" applyNumberFormat="1" applyFont="1" applyFill="0" applyBorder="1" applyAlignment="1" applyProtection="0">
      <alignment horizontal="center" vertical="top" wrapText="1"/>
    </xf>
    <xf numFmtId="0" fontId="0" borderId="1" applyNumberFormat="1" applyFont="1" applyFill="0" applyBorder="1" applyAlignment="1" applyProtection="0">
      <alignment vertical="top" wrapText="1"/>
    </xf>
    <xf numFmtId="0" fontId="4" borderId="1" applyNumberFormat="1" applyFont="1" applyFill="0" applyBorder="1" applyAlignment="1" applyProtection="0">
      <alignment vertical="top" wrapText="1"/>
    </xf>
    <xf numFmtId="0" fontId="0" applyNumberFormat="1" applyFont="1" applyFill="0" applyBorder="0" applyAlignment="1" applyProtection="0">
      <alignment vertical="top" wrapText="1"/>
    </xf>
    <xf numFmtId="49" fontId="5" borderId="1" applyNumberFormat="1" applyFont="1" applyFill="0" applyBorder="1" applyAlignment="1" applyProtection="0">
      <alignment vertical="top" wrapText="1"/>
    </xf>
    <xf numFmtId="49" fontId="6" borderId="1" applyNumberFormat="1" applyFont="1" applyFill="0" applyBorder="1" applyAlignment="1" applyProtection="0">
      <alignment vertical="top" wrapText="1"/>
    </xf>
    <xf numFmtId="0" fontId="0" applyNumberFormat="1" applyFont="1" applyFill="0" applyBorder="0" applyAlignment="1" applyProtection="0">
      <alignment vertical="top" wrapText="1"/>
    </xf>
    <xf numFmtId="59" fontId="0" borderId="1" applyNumberFormat="1" applyFont="1" applyFill="0" applyBorder="1" applyAlignment="1" applyProtection="0">
      <alignment vertical="top" wrapText="1"/>
    </xf>
    <xf numFmtId="60" fontId="0" borderId="1" applyNumberFormat="1" applyFont="1" applyFill="0" applyBorder="1" applyAlignment="1" applyProtection="0">
      <alignment vertical="top" wrapText="1"/>
    </xf>
    <xf numFmtId="9" fontId="0" borderId="1" applyNumberFormat="1" applyFont="1" applyFill="0" applyBorder="1" applyAlignment="1" applyProtection="0">
      <alignment vertical="top" wrapText="1"/>
    </xf>
    <xf numFmtId="49" fontId="0" borderId="1" applyNumberFormat="1" applyFont="1" applyFill="0" applyBorder="1" applyAlignment="1" applyProtection="0">
      <alignment horizontal="right" vertical="top" wrapText="1"/>
    </xf>
    <xf numFmtId="61" fontId="0" borderId="1" applyNumberFormat="1" applyFont="1" applyFill="0" applyBorder="1" applyAlignment="1" applyProtection="0">
      <alignment vertical="top" wrapText="1"/>
    </xf>
    <xf numFmtId="62" fontId="0" borderId="1" applyNumberFormat="1" applyFont="1" applyFill="0" applyBorder="1" applyAlignment="1" applyProtection="0">
      <alignment horizontal="left" vertical="top" wrapText="1"/>
    </xf>
    <xf numFmtId="0" fontId="0" applyNumberFormat="1" applyFont="1" applyFill="0" applyBorder="0" applyAlignment="1" applyProtection="0">
      <alignment vertical="top" wrapText="1"/>
    </xf>
    <xf numFmtId="0" fontId="8" borderId="1" applyNumberFormat="0" applyFont="1" applyFill="0" applyBorder="1" applyAlignment="1" applyProtection="0">
      <alignment horizontal="left" vertical="top" wrapText="1" readingOrder="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63" fontId="0" borderId="1" applyNumberFormat="1" applyFont="1" applyFill="0"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5a5a5"/>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135</v>
      </c>
      <c r="C11" s="3"/>
      <c r="D11" s="3"/>
    </row>
    <row r="12">
      <c r="B12" s="4"/>
      <c r="C12" t="s" s="4">
        <v>5</v>
      </c>
      <c r="D12" t="s" s="5">
        <v>135</v>
      </c>
    </row>
    <row r="13">
      <c r="B13" t="s" s="3">
        <v>249</v>
      </c>
      <c r="C13" s="3"/>
      <c r="D13" s="3"/>
    </row>
    <row r="14">
      <c r="B14" s="4"/>
      <c r="C14" t="s" s="4">
        <v>5</v>
      </c>
      <c r="D14" t="s" s="5">
        <v>249</v>
      </c>
    </row>
    <row r="15">
      <c r="B15" t="s" s="3">
        <v>388</v>
      </c>
      <c r="C15" s="3"/>
      <c r="D15" s="3"/>
    </row>
    <row r="16">
      <c r="B16" s="4"/>
      <c r="C16" t="s" s="4">
        <v>5</v>
      </c>
      <c r="D16" t="s" s="5">
        <v>388</v>
      </c>
    </row>
    <row r="17">
      <c r="B17" t="s" s="3">
        <v>493</v>
      </c>
      <c r="C17" s="3"/>
      <c r="D17" s="3"/>
    </row>
    <row r="18">
      <c r="B18" s="4"/>
      <c r="C18" t="s" s="4">
        <v>5</v>
      </c>
      <c r="D18" t="s" s="5">
        <v>493</v>
      </c>
    </row>
    <row r="19">
      <c r="B19" t="s" s="3">
        <v>556</v>
      </c>
      <c r="C19" s="3"/>
      <c r="D19" s="3"/>
    </row>
    <row r="20">
      <c r="B20" s="4"/>
      <c r="C20" t="s" s="4">
        <v>5</v>
      </c>
      <c r="D20" t="s" s="5">
        <v>556</v>
      </c>
    </row>
    <row r="21">
      <c r="B21" t="s" s="3">
        <v>595</v>
      </c>
      <c r="C21" s="3"/>
      <c r="D21" s="3"/>
    </row>
    <row r="22">
      <c r="B22" s="4"/>
      <c r="C22" t="s" s="4">
        <v>5</v>
      </c>
      <c r="D22" t="s" s="5">
        <v>595</v>
      </c>
    </row>
  </sheetData>
  <mergeCells count="1">
    <mergeCell ref="B3:D3"/>
  </mergeCells>
  <hyperlinks>
    <hyperlink ref="D10" location="'Sheet 1'!R1C1" tooltip="" display="Sheet 1"/>
    <hyperlink ref="D12" location="'Sheet 2'!R1C1" tooltip="" display="Sheet 2"/>
    <hyperlink ref="D14" location="'Sheet 3'!R1C1" tooltip="" display="Sheet 3"/>
    <hyperlink ref="D16" location="'Sheet 4'!R1C1" tooltip="" display="Sheet 4"/>
    <hyperlink ref="D18" location="'Sheet 5'!R1C1" tooltip="" display="Sheet 5"/>
    <hyperlink ref="D20" location="'Sheet 6'!R1C1" tooltip="" display="Sheet 6"/>
    <hyperlink ref="D22" location="'Sheet 7'!R1C1" tooltip="" display="Sheet 7"/>
  </hyperlinks>
</worksheet>
</file>

<file path=xl/worksheets/sheet2.xml><?xml version="1.0" encoding="utf-8"?>
<worksheet xmlns:r="http://schemas.openxmlformats.org/officeDocument/2006/relationships" xmlns="http://schemas.openxmlformats.org/spreadsheetml/2006/main">
  <dimension ref="A1:G107"/>
  <sheetViews>
    <sheetView workbookViewId="0" showGridLines="0" defaultGridColor="1"/>
  </sheetViews>
  <sheetFormatPr defaultColWidth="16.3333" defaultRowHeight="19.9" customHeight="1" outlineLevelRow="0" outlineLevelCol="0"/>
  <cols>
    <col min="1" max="7" width="16.3516" style="6" customWidth="1"/>
    <col min="8" max="16384" width="16.3516" style="6" customWidth="1"/>
  </cols>
  <sheetData>
    <row r="1" ht="56.05" customHeight="1">
      <c r="A1" t="s" s="7">
        <v>6</v>
      </c>
      <c r="B1" t="s" s="7">
        <v>7</v>
      </c>
      <c r="C1" t="s" s="7">
        <v>8</v>
      </c>
      <c r="D1" s="8"/>
      <c r="E1" s="8"/>
      <c r="F1" s="8"/>
      <c r="G1" s="8"/>
    </row>
    <row r="2" ht="20.05" customHeight="1">
      <c r="A2" s="8"/>
      <c r="B2" s="8"/>
      <c r="C2" s="8"/>
      <c r="D2" s="8"/>
      <c r="E2" s="8"/>
      <c r="F2" s="8"/>
      <c r="G2" s="8"/>
    </row>
    <row r="3" ht="20.05" customHeight="1">
      <c r="A3" t="s" s="9">
        <v>9</v>
      </c>
      <c r="B3" s="8"/>
      <c r="C3" s="8"/>
      <c r="D3" s="8"/>
      <c r="E3" s="8"/>
      <c r="F3" s="8"/>
      <c r="G3" s="8"/>
    </row>
    <row r="4" ht="20.05" customHeight="1">
      <c r="A4" s="8"/>
      <c r="B4" s="8"/>
      <c r="C4" s="8"/>
      <c r="D4" s="8"/>
      <c r="E4" s="8"/>
      <c r="F4" s="8"/>
      <c r="G4" s="8"/>
    </row>
    <row r="5" ht="32.05" customHeight="1">
      <c r="A5" t="s" s="7">
        <v>10</v>
      </c>
      <c r="B5" t="s" s="7">
        <v>11</v>
      </c>
      <c r="C5" s="8"/>
      <c r="D5" s="8"/>
      <c r="E5" s="8"/>
      <c r="F5" s="8"/>
      <c r="G5" s="8"/>
    </row>
    <row r="6" ht="20.05" customHeight="1">
      <c r="A6" t="s" s="7">
        <v>12</v>
      </c>
      <c r="B6" t="s" s="7">
        <v>13</v>
      </c>
      <c r="C6" s="8"/>
      <c r="D6" s="8"/>
      <c r="E6" s="8"/>
      <c r="F6" s="8"/>
      <c r="G6" s="8"/>
    </row>
    <row r="7" ht="32.05" customHeight="1">
      <c r="A7" t="s" s="7">
        <v>14</v>
      </c>
      <c r="B7" t="s" s="7">
        <v>15</v>
      </c>
      <c r="C7" t="s" s="7">
        <v>16</v>
      </c>
      <c r="D7" s="8"/>
      <c r="E7" s="8"/>
      <c r="F7" s="8"/>
      <c r="G7" s="8"/>
    </row>
    <row r="8" ht="56.05" customHeight="1">
      <c r="A8" t="s" s="7">
        <v>17</v>
      </c>
      <c r="B8" t="s" s="7">
        <v>18</v>
      </c>
      <c r="C8" s="8"/>
      <c r="D8" s="8"/>
      <c r="E8" s="8"/>
      <c r="F8" s="8"/>
      <c r="G8" s="8"/>
    </row>
    <row r="9" ht="20.05" customHeight="1">
      <c r="A9" s="8"/>
      <c r="B9" t="s" s="7">
        <v>19</v>
      </c>
      <c r="C9" s="8"/>
      <c r="D9" s="8"/>
      <c r="E9" s="8"/>
      <c r="F9" s="8"/>
      <c r="G9" s="8"/>
    </row>
    <row r="10" ht="20.05" customHeight="1">
      <c r="A10" t="s" s="9">
        <v>20</v>
      </c>
      <c r="B10" s="8"/>
      <c r="C10" t="s" s="9">
        <v>21</v>
      </c>
      <c r="D10" s="8"/>
      <c r="E10" s="8"/>
      <c r="F10" s="8"/>
      <c r="G10" s="8"/>
    </row>
    <row r="11" ht="80.05" customHeight="1">
      <c r="A11" t="s" s="7">
        <v>22</v>
      </c>
      <c r="B11" t="s" s="7">
        <v>23</v>
      </c>
      <c r="C11" t="s" s="7">
        <v>24</v>
      </c>
      <c r="D11" s="8"/>
      <c r="E11" s="8"/>
      <c r="F11" s="8"/>
      <c r="G11" s="8"/>
    </row>
    <row r="12" ht="44.05" customHeight="1">
      <c r="A12" t="s" s="7">
        <v>25</v>
      </c>
      <c r="B12" t="s" s="7">
        <v>26</v>
      </c>
      <c r="C12" s="8"/>
      <c r="D12" t="s" s="7">
        <v>27</v>
      </c>
      <c r="E12" t="s" s="7">
        <v>28</v>
      </c>
      <c r="F12" s="8"/>
      <c r="G12" s="8"/>
    </row>
    <row r="13" ht="20.05" customHeight="1">
      <c r="A13" s="8"/>
      <c r="B13" s="8"/>
      <c r="C13" s="8"/>
      <c r="D13" s="8"/>
      <c r="E13" s="8"/>
      <c r="F13" s="8"/>
      <c r="G13" s="8"/>
    </row>
    <row r="14" ht="32.05" customHeight="1">
      <c r="A14" t="s" s="9">
        <v>29</v>
      </c>
      <c r="B14" t="s" s="7">
        <v>30</v>
      </c>
      <c r="C14" s="8"/>
      <c r="D14" s="8"/>
      <c r="E14" s="8"/>
      <c r="F14" s="8"/>
      <c r="G14" s="8"/>
    </row>
    <row r="15" ht="32.05" customHeight="1">
      <c r="A15" s="8"/>
      <c r="B15" t="s" s="7">
        <v>31</v>
      </c>
      <c r="C15" t="s" s="7">
        <v>32</v>
      </c>
      <c r="D15" s="8"/>
      <c r="E15" s="8"/>
      <c r="F15" s="8"/>
      <c r="G15" s="8"/>
    </row>
    <row r="16" ht="20.05" customHeight="1">
      <c r="A16" s="8"/>
      <c r="B16" s="8"/>
      <c r="C16" s="8"/>
      <c r="D16" s="8"/>
      <c r="E16" s="8"/>
      <c r="F16" s="8"/>
      <c r="G16" s="8"/>
    </row>
    <row r="17" ht="68.05" customHeight="1">
      <c r="A17" t="s" s="7">
        <v>33</v>
      </c>
      <c r="B17" t="s" s="7">
        <v>34</v>
      </c>
      <c r="C17" t="s" s="7">
        <v>35</v>
      </c>
      <c r="D17" t="s" s="7">
        <v>36</v>
      </c>
      <c r="E17" s="8"/>
      <c r="F17" s="8"/>
      <c r="G17" s="8"/>
    </row>
    <row r="18" ht="68.05" customHeight="1">
      <c r="A18" t="s" s="7">
        <v>37</v>
      </c>
      <c r="B18" t="s" s="7">
        <v>38</v>
      </c>
      <c r="C18" t="s" s="7">
        <v>39</v>
      </c>
      <c r="D18" t="s" s="7">
        <v>40</v>
      </c>
      <c r="E18" t="s" s="7">
        <v>41</v>
      </c>
      <c r="F18" s="8"/>
      <c r="G18" s="8"/>
    </row>
    <row r="19" ht="56.05" customHeight="1">
      <c r="A19" s="8"/>
      <c r="B19" s="8"/>
      <c r="C19" t="s" s="7">
        <v>42</v>
      </c>
      <c r="D19" t="s" s="7">
        <v>43</v>
      </c>
      <c r="E19" s="8"/>
      <c r="F19" s="8"/>
      <c r="G19" s="8"/>
    </row>
    <row r="20" ht="104.05" customHeight="1">
      <c r="A20" s="8"/>
      <c r="B20" s="8"/>
      <c r="C20" t="s" s="7">
        <v>44</v>
      </c>
      <c r="D20" t="s" s="7">
        <v>45</v>
      </c>
      <c r="E20" s="8"/>
      <c r="F20" s="8"/>
      <c r="G20" s="8"/>
    </row>
    <row r="21" ht="80.05" customHeight="1">
      <c r="A21" t="s" s="7">
        <v>46</v>
      </c>
      <c r="B21" t="s" s="7">
        <v>47</v>
      </c>
      <c r="C21" t="s" s="7">
        <v>48</v>
      </c>
      <c r="D21" t="s" s="7">
        <v>49</v>
      </c>
      <c r="E21" t="s" s="7">
        <v>50</v>
      </c>
      <c r="F21" s="8"/>
      <c r="G21" s="8"/>
    </row>
    <row r="22" ht="80.05" customHeight="1">
      <c r="A22" t="s" s="7">
        <v>51</v>
      </c>
      <c r="B22" t="s" s="7">
        <v>52</v>
      </c>
      <c r="C22" t="s" s="7">
        <v>53</v>
      </c>
      <c r="D22" s="8"/>
      <c r="E22" s="8"/>
      <c r="F22" s="8"/>
      <c r="G22" s="8"/>
    </row>
    <row r="23" ht="20.05" customHeight="1">
      <c r="A23" s="8"/>
      <c r="B23" s="8"/>
      <c r="C23" s="8"/>
      <c r="D23" s="8"/>
      <c r="E23" s="8"/>
      <c r="F23" s="8"/>
      <c r="G23" s="8"/>
    </row>
    <row r="24" ht="20.05" customHeight="1">
      <c r="A24" t="s" s="10">
        <v>54</v>
      </c>
      <c r="B24" s="8"/>
      <c r="C24" t="s" s="10">
        <v>55</v>
      </c>
      <c r="D24" s="8"/>
      <c r="E24" s="8"/>
      <c r="F24" s="8"/>
      <c r="G24" s="8"/>
    </row>
    <row r="25" ht="20.05" customHeight="1">
      <c r="A25" t="s" s="7">
        <v>56</v>
      </c>
      <c r="B25" t="s" s="7">
        <v>57</v>
      </c>
      <c r="C25" t="s" s="7">
        <v>58</v>
      </c>
      <c r="D25" t="s" s="7">
        <v>59</v>
      </c>
      <c r="E25" s="8"/>
      <c r="F25" s="8"/>
      <c r="G25" s="8"/>
    </row>
    <row r="26" ht="20.05" customHeight="1">
      <c r="A26" t="s" s="7">
        <v>60</v>
      </c>
      <c r="B26" t="s" s="7">
        <v>61</v>
      </c>
      <c r="C26" s="8"/>
      <c r="D26" s="8"/>
      <c r="E26" s="8"/>
      <c r="F26" s="8"/>
      <c r="G26" s="8"/>
    </row>
    <row r="27" ht="20.05" customHeight="1">
      <c r="A27" s="8"/>
      <c r="B27" t="s" s="7">
        <v>62</v>
      </c>
      <c r="C27" s="8"/>
      <c r="D27" s="8"/>
      <c r="E27" s="8"/>
      <c r="F27" s="8"/>
      <c r="G27" s="8"/>
    </row>
    <row r="28" ht="20.05" customHeight="1">
      <c r="A28" s="8"/>
      <c r="B28" s="8"/>
      <c r="C28" s="8"/>
      <c r="D28" s="8"/>
      <c r="E28" s="8"/>
      <c r="F28" s="8"/>
      <c r="G28" s="8"/>
    </row>
    <row r="29" ht="20.05" customHeight="1">
      <c r="A29" t="s" s="7">
        <v>63</v>
      </c>
      <c r="B29" s="8"/>
      <c r="C29" s="8"/>
      <c r="D29" s="8"/>
      <c r="E29" s="8"/>
      <c r="F29" s="8"/>
      <c r="G29" s="8"/>
    </row>
    <row r="30" ht="20.05" customHeight="1">
      <c r="A30" t="s" s="7">
        <v>64</v>
      </c>
      <c r="B30" s="8"/>
      <c r="C30" s="8"/>
      <c r="D30" s="8"/>
      <c r="E30" s="8"/>
      <c r="F30" s="8"/>
      <c r="G30" s="8"/>
    </row>
    <row r="31" ht="20.05" customHeight="1">
      <c r="A31" t="s" s="7">
        <v>65</v>
      </c>
      <c r="B31" t="s" s="7">
        <v>66</v>
      </c>
      <c r="C31" s="8"/>
      <c r="D31" s="8"/>
      <c r="E31" s="8"/>
      <c r="F31" s="8"/>
      <c r="G31" s="8"/>
    </row>
    <row r="32" ht="20.05" customHeight="1">
      <c r="A32" s="8"/>
      <c r="B32" s="8"/>
      <c r="C32" s="8"/>
      <c r="D32" s="8"/>
      <c r="E32" s="8"/>
      <c r="F32" s="8"/>
      <c r="G32" s="8"/>
    </row>
    <row r="33" ht="20.05" customHeight="1">
      <c r="A33" t="s" s="7">
        <v>67</v>
      </c>
      <c r="B33" s="11">
        <v>2000000</v>
      </c>
      <c r="C33" s="8"/>
      <c r="D33" s="8"/>
      <c r="E33" s="8"/>
      <c r="F33" s="8"/>
      <c r="G33" s="8"/>
    </row>
    <row r="34" ht="20.05" customHeight="1">
      <c r="A34" t="s" s="7">
        <v>68</v>
      </c>
      <c r="B34" s="11">
        <v>1000000</v>
      </c>
      <c r="C34" s="8"/>
      <c r="D34" s="8"/>
      <c r="E34" s="8"/>
      <c r="F34" s="8"/>
      <c r="G34" s="8"/>
    </row>
    <row r="35" ht="20.05" customHeight="1">
      <c r="A35" t="s" s="7">
        <v>69</v>
      </c>
      <c r="B35" s="11">
        <v>10000</v>
      </c>
      <c r="C35" s="8"/>
      <c r="D35" s="8"/>
      <c r="E35" s="8"/>
      <c r="F35" s="8"/>
      <c r="G35" s="8"/>
    </row>
    <row r="36" ht="20.05" customHeight="1">
      <c r="A36" t="s" s="7">
        <v>70</v>
      </c>
      <c r="B36" s="11">
        <v>200000</v>
      </c>
      <c r="C36" s="8"/>
      <c r="D36" s="8"/>
      <c r="E36" s="8"/>
      <c r="F36" s="8"/>
      <c r="G36" s="8"/>
    </row>
    <row r="37" ht="20.05" customHeight="1">
      <c r="A37" t="s" s="7">
        <v>71</v>
      </c>
      <c r="B37" s="11">
        <v>100000</v>
      </c>
      <c r="C37" s="8"/>
      <c r="D37" s="8"/>
      <c r="E37" s="8"/>
      <c r="F37" s="8"/>
      <c r="G37" s="8"/>
    </row>
    <row r="38" ht="20.05" customHeight="1">
      <c r="A38" t="s" s="7">
        <v>72</v>
      </c>
      <c r="B38" s="11">
        <v>-400000</v>
      </c>
      <c r="C38" s="8"/>
      <c r="D38" s="8"/>
      <c r="E38" s="8"/>
      <c r="F38" s="8"/>
      <c r="G38" s="8"/>
    </row>
    <row r="39" ht="44.05" customHeight="1">
      <c r="A39" t="s" s="9">
        <v>73</v>
      </c>
      <c r="B39" s="12">
        <f>B33+B34+B35+B36+B37+B38</f>
        <v>2910000</v>
      </c>
      <c r="C39" s="8"/>
      <c r="D39" s="8"/>
      <c r="E39" s="8"/>
      <c r="F39" s="8"/>
      <c r="G39" s="8"/>
    </row>
    <row r="40" ht="20.05" customHeight="1">
      <c r="A40" s="8"/>
      <c r="B40" s="8"/>
      <c r="C40" s="8"/>
      <c r="D40" s="8"/>
      <c r="E40" s="8"/>
      <c r="F40" s="8"/>
      <c r="G40" s="8"/>
    </row>
    <row r="41" ht="20.05" customHeight="1">
      <c r="A41" s="8"/>
      <c r="B41" s="8"/>
      <c r="C41" s="8"/>
      <c r="D41" s="8"/>
      <c r="E41" s="8"/>
      <c r="F41" s="8"/>
      <c r="G41" s="8"/>
    </row>
    <row r="42" ht="32.05" customHeight="1">
      <c r="A42" t="s" s="7">
        <v>69</v>
      </c>
      <c r="B42" t="s" s="7">
        <v>74</v>
      </c>
      <c r="C42" t="s" s="7">
        <v>75</v>
      </c>
      <c r="D42" s="8"/>
      <c r="E42" s="8"/>
      <c r="F42" s="8"/>
      <c r="G42" s="8"/>
    </row>
    <row r="43" ht="32.05" customHeight="1">
      <c r="A43" s="8"/>
      <c r="B43" s="8"/>
      <c r="C43" t="s" s="7">
        <v>76</v>
      </c>
      <c r="D43" s="8"/>
      <c r="E43" s="8"/>
      <c r="F43" s="8"/>
      <c r="G43" s="8"/>
    </row>
    <row r="44" ht="20.05" customHeight="1">
      <c r="A44" s="8"/>
      <c r="B44" s="8"/>
      <c r="C44" s="8"/>
      <c r="D44" s="8"/>
      <c r="E44" s="8"/>
      <c r="F44" s="8"/>
      <c r="G44" s="8"/>
    </row>
    <row r="45" ht="32.05" customHeight="1">
      <c r="A45" s="8"/>
      <c r="B45" t="s" s="7">
        <v>77</v>
      </c>
      <c r="C45" t="s" s="7">
        <v>78</v>
      </c>
      <c r="D45" s="8"/>
      <c r="E45" s="8"/>
      <c r="F45" s="8"/>
      <c r="G45" s="8"/>
    </row>
    <row r="46" ht="32.05" customHeight="1">
      <c r="A46" t="s" s="7">
        <v>79</v>
      </c>
      <c r="B46" t="s" s="7">
        <v>80</v>
      </c>
      <c r="C46" t="s" s="7">
        <v>80</v>
      </c>
      <c r="D46" s="8"/>
      <c r="E46" s="8"/>
      <c r="F46" s="8"/>
      <c r="G46" s="8"/>
    </row>
    <row r="47" ht="32.05" customHeight="1">
      <c r="A47" t="s" s="7">
        <v>81</v>
      </c>
      <c r="B47" t="s" s="7">
        <v>82</v>
      </c>
      <c r="C47" t="s" s="7">
        <v>83</v>
      </c>
      <c r="D47" s="8"/>
      <c r="E47" s="8"/>
      <c r="F47" s="8"/>
      <c r="G47" s="8"/>
    </row>
    <row r="48" ht="32.05" customHeight="1">
      <c r="A48" t="s" s="7">
        <v>84</v>
      </c>
      <c r="B48" t="s" s="7">
        <v>85</v>
      </c>
      <c r="C48" t="s" s="7">
        <v>86</v>
      </c>
      <c r="D48" s="8"/>
      <c r="E48" s="8"/>
      <c r="F48" s="8"/>
      <c r="G48" s="8"/>
    </row>
    <row r="49" ht="32.05" customHeight="1">
      <c r="A49" t="s" s="7">
        <v>87</v>
      </c>
      <c r="B49" t="s" s="7">
        <v>83</v>
      </c>
      <c r="C49" t="s" s="7">
        <v>82</v>
      </c>
      <c r="D49" s="8"/>
      <c r="E49" s="8"/>
      <c r="F49" s="8"/>
      <c r="G49" s="8"/>
    </row>
    <row r="50" ht="32.05" customHeight="1">
      <c r="A50" t="s" s="7">
        <v>88</v>
      </c>
      <c r="B50" t="s" s="7">
        <v>89</v>
      </c>
      <c r="C50" t="s" s="7">
        <v>82</v>
      </c>
      <c r="D50" s="8"/>
      <c r="E50" s="8"/>
      <c r="F50" s="8"/>
      <c r="G50" s="8"/>
    </row>
    <row r="51" ht="32.05" customHeight="1">
      <c r="A51" t="s" s="7">
        <v>90</v>
      </c>
      <c r="B51" t="s" s="7">
        <v>80</v>
      </c>
      <c r="C51" t="s" s="7">
        <v>80</v>
      </c>
      <c r="D51" s="8"/>
      <c r="E51" s="8"/>
      <c r="F51" s="8"/>
      <c r="G51" s="8"/>
    </row>
    <row r="52" ht="32.05" customHeight="1">
      <c r="A52" t="s" s="7">
        <v>91</v>
      </c>
      <c r="B52" t="s" s="7">
        <v>92</v>
      </c>
      <c r="C52" t="s" s="7">
        <v>92</v>
      </c>
      <c r="D52" s="8"/>
      <c r="E52" s="8"/>
      <c r="F52" s="8"/>
      <c r="G52" s="8"/>
    </row>
    <row r="53" ht="20.05" customHeight="1">
      <c r="A53" s="8"/>
      <c r="B53" s="8"/>
      <c r="C53" s="8"/>
      <c r="D53" s="8"/>
      <c r="E53" s="8"/>
      <c r="F53" s="8"/>
      <c r="G53" s="8"/>
    </row>
    <row r="54" ht="20.05" customHeight="1">
      <c r="A54" s="8"/>
      <c r="B54" s="8"/>
      <c r="C54" s="8"/>
      <c r="D54" s="8"/>
      <c r="E54" s="8"/>
      <c r="F54" s="8"/>
      <c r="G54" s="8"/>
    </row>
    <row r="55" ht="20.05" customHeight="1">
      <c r="A55" t="s" s="7">
        <v>93</v>
      </c>
      <c r="B55" t="s" s="7">
        <v>94</v>
      </c>
      <c r="C55" t="s" s="7">
        <v>95</v>
      </c>
      <c r="D55" s="8"/>
      <c r="E55" s="8"/>
      <c r="F55" s="8"/>
      <c r="G55" s="8"/>
    </row>
    <row r="56" ht="32.05" customHeight="1">
      <c r="A56" s="8"/>
      <c r="B56" t="s" s="7">
        <v>96</v>
      </c>
      <c r="C56" s="8"/>
      <c r="D56" s="8"/>
      <c r="E56" s="8"/>
      <c r="F56" s="8"/>
      <c r="G56" s="8"/>
    </row>
    <row r="57" ht="20.05" customHeight="1">
      <c r="A57" s="8"/>
      <c r="B57" s="8"/>
      <c r="C57" s="8"/>
      <c r="D57" s="8"/>
      <c r="E57" s="8"/>
      <c r="F57" s="8"/>
      <c r="G57" s="8"/>
    </row>
    <row r="58" ht="32.05" customHeight="1">
      <c r="A58" t="s" s="9">
        <v>97</v>
      </c>
      <c r="B58" s="8"/>
      <c r="C58" s="8"/>
      <c r="D58" s="8"/>
      <c r="E58" s="8"/>
      <c r="F58" s="8"/>
      <c r="G58" s="8"/>
    </row>
    <row r="59" ht="20.05" customHeight="1">
      <c r="A59" s="8"/>
      <c r="B59" s="8"/>
      <c r="C59" s="8"/>
      <c r="D59" s="8"/>
      <c r="E59" s="8"/>
      <c r="F59" s="8"/>
      <c r="G59" s="8"/>
    </row>
    <row r="60" ht="32.05" customHeight="1">
      <c r="A60" t="s" s="7">
        <v>98</v>
      </c>
      <c r="B60" t="s" s="7">
        <v>99</v>
      </c>
      <c r="C60" s="8"/>
      <c r="D60" s="8"/>
      <c r="E60" s="8"/>
      <c r="F60" s="8"/>
      <c r="G60" s="8"/>
    </row>
    <row r="61" ht="20.05" customHeight="1">
      <c r="A61" t="s" s="7">
        <v>100</v>
      </c>
      <c r="B61" s="8"/>
      <c r="C61" s="8"/>
      <c r="D61" s="8"/>
      <c r="E61" s="8"/>
      <c r="F61" s="8"/>
      <c r="G61" s="8"/>
    </row>
    <row r="62" ht="20.05" customHeight="1">
      <c r="A62" t="s" s="7">
        <v>101</v>
      </c>
      <c r="B62" t="s" s="7">
        <v>102</v>
      </c>
      <c r="C62" s="8"/>
      <c r="D62" s="8"/>
      <c r="E62" s="8"/>
      <c r="F62" s="8"/>
      <c r="G62" s="8"/>
    </row>
    <row r="63" ht="20.05" customHeight="1">
      <c r="A63" t="s" s="7">
        <v>103</v>
      </c>
      <c r="B63" s="8"/>
      <c r="C63" s="8"/>
      <c r="D63" s="8"/>
      <c r="E63" s="8"/>
      <c r="F63" s="8"/>
      <c r="G63" s="8"/>
    </row>
    <row r="64" ht="32.05" customHeight="1">
      <c r="A64" t="s" s="7">
        <v>104</v>
      </c>
      <c r="B64" t="s" s="7">
        <v>102</v>
      </c>
      <c r="C64" s="8"/>
      <c r="D64" s="8"/>
      <c r="E64" s="8"/>
      <c r="F64" s="8"/>
      <c r="G64" s="8"/>
    </row>
    <row r="65" ht="20.05" customHeight="1">
      <c r="A65" t="s" s="7">
        <v>105</v>
      </c>
      <c r="B65" t="s" s="7">
        <v>102</v>
      </c>
      <c r="C65" s="8"/>
      <c r="D65" s="8"/>
      <c r="E65" s="8"/>
      <c r="F65" s="8"/>
      <c r="G65" s="8"/>
    </row>
    <row r="66" ht="20.05" customHeight="1">
      <c r="A66" t="s" s="7">
        <v>106</v>
      </c>
      <c r="B66" t="s" s="7">
        <v>107</v>
      </c>
      <c r="C66" s="8"/>
      <c r="D66" s="8"/>
      <c r="E66" s="8"/>
      <c r="F66" s="8"/>
      <c r="G66" s="8"/>
    </row>
    <row r="67" ht="20.05" customHeight="1">
      <c r="A67" s="8"/>
      <c r="B67" s="8"/>
      <c r="C67" s="8"/>
      <c r="D67" s="8"/>
      <c r="E67" s="8"/>
      <c r="F67" s="8"/>
      <c r="G67" s="8"/>
    </row>
    <row r="68" ht="20.05" customHeight="1">
      <c r="A68" t="s" s="7">
        <v>108</v>
      </c>
      <c r="B68" s="8"/>
      <c r="C68" s="8"/>
      <c r="D68" s="8"/>
      <c r="E68" s="8"/>
      <c r="F68" s="8"/>
      <c r="G68" s="8"/>
    </row>
    <row r="69" ht="32.05" customHeight="1">
      <c r="A69" t="s" s="7">
        <v>98</v>
      </c>
      <c r="B69" s="11">
        <v>10000</v>
      </c>
      <c r="C69" s="8"/>
      <c r="D69" s="8"/>
      <c r="E69" s="8"/>
      <c r="F69" s="8"/>
      <c r="G69" s="8"/>
    </row>
    <row r="70" ht="32.05" customHeight="1">
      <c r="A70" t="s" s="7">
        <v>109</v>
      </c>
      <c r="B70" s="11">
        <v>-3000</v>
      </c>
      <c r="C70" s="8"/>
      <c r="D70" s="8"/>
      <c r="E70" s="8"/>
      <c r="F70" s="8"/>
      <c r="G70" s="8"/>
    </row>
    <row r="71" ht="32.05" customHeight="1">
      <c r="A71" t="s" s="7">
        <v>104</v>
      </c>
      <c r="B71" s="11">
        <v>-7800</v>
      </c>
      <c r="C71" s="8"/>
      <c r="D71" s="8"/>
      <c r="E71" s="8"/>
      <c r="F71" s="8"/>
      <c r="G71" s="8"/>
    </row>
    <row r="72" ht="20.05" customHeight="1">
      <c r="A72" t="s" s="7">
        <v>110</v>
      </c>
      <c r="B72" s="11">
        <v>-800</v>
      </c>
      <c r="C72" s="8"/>
      <c r="D72" s="8"/>
      <c r="E72" s="8"/>
      <c r="F72" s="8"/>
      <c r="G72" s="8"/>
    </row>
    <row r="73" ht="20.05" customHeight="1">
      <c r="A73" s="8"/>
      <c r="B73" s="8"/>
      <c r="C73" s="8"/>
      <c r="D73" s="8"/>
      <c r="E73" s="8"/>
      <c r="F73" s="8"/>
      <c r="G73" s="8"/>
    </row>
    <row r="74" ht="20.05" customHeight="1">
      <c r="A74" t="s" s="7">
        <v>111</v>
      </c>
      <c r="B74" s="11">
        <v>10000</v>
      </c>
      <c r="C74" s="8"/>
      <c r="D74" s="8"/>
      <c r="E74" s="8"/>
      <c r="F74" s="8"/>
      <c r="G74" s="8"/>
    </row>
    <row r="75" ht="20.05" customHeight="1">
      <c r="A75" t="s" s="7">
        <v>93</v>
      </c>
      <c r="B75" s="11">
        <v>-3000</v>
      </c>
      <c r="C75" s="8"/>
      <c r="D75" s="8"/>
      <c r="E75" s="8"/>
      <c r="F75" s="8"/>
      <c r="G75" s="8"/>
    </row>
    <row r="76" ht="32.05" customHeight="1">
      <c r="A76" t="s" s="9">
        <v>112</v>
      </c>
      <c r="B76" s="12">
        <v>7000</v>
      </c>
      <c r="C76" s="8"/>
      <c r="D76" s="8"/>
      <c r="E76" s="8"/>
      <c r="F76" s="8"/>
      <c r="G76" s="8"/>
    </row>
    <row r="77" ht="20.05" customHeight="1">
      <c r="A77" s="8"/>
      <c r="B77" s="8"/>
      <c r="C77" s="8"/>
      <c r="D77" s="8"/>
      <c r="E77" s="8"/>
      <c r="F77" s="8"/>
      <c r="G77" s="8"/>
    </row>
    <row r="78" ht="20.05" customHeight="1">
      <c r="A78" t="s" s="7">
        <v>113</v>
      </c>
      <c r="B78" s="8"/>
      <c r="C78" s="8"/>
      <c r="D78" s="8"/>
      <c r="E78" s="8"/>
      <c r="F78" s="8"/>
      <c r="G78" s="8"/>
    </row>
    <row r="79" ht="20.05" customHeight="1">
      <c r="A79" t="s" s="7">
        <v>114</v>
      </c>
      <c r="B79" s="11">
        <v>10000</v>
      </c>
      <c r="C79" s="8"/>
      <c r="D79" s="8"/>
      <c r="E79" s="8"/>
      <c r="F79" s="8"/>
      <c r="G79" s="8"/>
    </row>
    <row r="80" ht="32.05" customHeight="1">
      <c r="A80" t="s" s="7">
        <v>104</v>
      </c>
      <c r="B80" s="11">
        <v>-7800</v>
      </c>
      <c r="C80" s="8"/>
      <c r="D80" s="8"/>
      <c r="E80" s="8"/>
      <c r="F80" s="8"/>
      <c r="G80" s="8"/>
    </row>
    <row r="81" ht="20.05" customHeight="1">
      <c r="A81" t="s" s="7">
        <v>110</v>
      </c>
      <c r="B81" s="11">
        <v>800</v>
      </c>
      <c r="C81" s="8"/>
      <c r="D81" s="8"/>
      <c r="E81" s="8"/>
      <c r="F81" s="8"/>
      <c r="G81" s="8"/>
    </row>
    <row r="82" ht="20.05" customHeight="1">
      <c r="A82" t="s" s="7">
        <v>115</v>
      </c>
      <c r="B82" s="11">
        <f>B79+B80+B81</f>
        <v>3000</v>
      </c>
      <c r="C82" s="8"/>
      <c r="D82" s="8"/>
      <c r="E82" s="8"/>
      <c r="F82" s="8"/>
      <c r="G82" s="8"/>
    </row>
    <row r="83" ht="20.05" customHeight="1">
      <c r="A83" t="s" s="7">
        <v>116</v>
      </c>
      <c r="B83" s="11">
        <v>10000</v>
      </c>
      <c r="C83" s="8"/>
      <c r="D83" s="8"/>
      <c r="E83" s="8"/>
      <c r="F83" s="8"/>
      <c r="G83" s="8"/>
    </row>
    <row r="84" ht="20.05" customHeight="1">
      <c r="A84" t="s" s="7">
        <v>112</v>
      </c>
      <c r="B84" s="11">
        <v>7000</v>
      </c>
      <c r="C84" s="8"/>
      <c r="D84" s="8"/>
      <c r="E84" s="8"/>
      <c r="F84" s="8"/>
      <c r="G84" s="8"/>
    </row>
    <row r="85" ht="20.05" customHeight="1">
      <c r="A85" s="8"/>
      <c r="B85" s="8"/>
      <c r="C85" s="8"/>
      <c r="D85" s="8"/>
      <c r="E85" s="8"/>
      <c r="F85" s="8"/>
      <c r="G85" s="8"/>
    </row>
    <row r="86" ht="20.05" customHeight="1">
      <c r="A86" t="s" s="7">
        <v>117</v>
      </c>
      <c r="B86" s="8"/>
      <c r="C86" s="8"/>
      <c r="D86" s="8"/>
      <c r="E86" s="8"/>
      <c r="F86" s="8"/>
      <c r="G86" s="8"/>
    </row>
    <row r="87" ht="20.05" customHeight="1">
      <c r="A87" s="8"/>
      <c r="B87" s="8"/>
      <c r="C87" s="8"/>
      <c r="D87" s="8"/>
      <c r="E87" s="8"/>
      <c r="F87" s="8"/>
      <c r="G87" s="8"/>
    </row>
    <row r="88" ht="20.05" customHeight="1">
      <c r="A88" s="8"/>
      <c r="B88" t="s" s="7">
        <v>118</v>
      </c>
      <c r="C88" t="s" s="7">
        <v>119</v>
      </c>
      <c r="D88" t="s" s="7">
        <v>120</v>
      </c>
      <c r="E88" t="s" s="7">
        <v>121</v>
      </c>
      <c r="F88" s="8"/>
      <c r="G88" s="8"/>
    </row>
    <row r="89" ht="20.05" customHeight="1">
      <c r="A89" t="s" s="7">
        <v>122</v>
      </c>
      <c r="B89" t="s" s="7">
        <v>99</v>
      </c>
      <c r="C89" t="s" s="7">
        <v>99</v>
      </c>
      <c r="D89" t="s" s="7">
        <v>123</v>
      </c>
      <c r="E89" t="s" s="7">
        <v>110</v>
      </c>
      <c r="F89" s="8"/>
      <c r="G89" s="8"/>
    </row>
    <row r="90" ht="20.05" customHeight="1">
      <c r="A90" t="s" s="7">
        <v>124</v>
      </c>
      <c r="B90" s="8"/>
      <c r="C90" s="8"/>
      <c r="D90" s="8"/>
      <c r="E90" s="8"/>
      <c r="F90" s="8"/>
      <c r="G90" s="8"/>
    </row>
    <row r="91" ht="32.05" customHeight="1">
      <c r="A91" t="s" s="7">
        <v>125</v>
      </c>
      <c r="B91" t="s" s="7">
        <v>99</v>
      </c>
      <c r="C91" s="8"/>
      <c r="D91" s="8"/>
      <c r="E91" s="8"/>
      <c r="F91" s="8"/>
      <c r="G91" s="8"/>
    </row>
    <row r="92" ht="32.05" customHeight="1">
      <c r="A92" t="s" s="7">
        <v>126</v>
      </c>
      <c r="B92" t="s" s="7">
        <v>102</v>
      </c>
      <c r="C92" s="8"/>
      <c r="D92" s="8"/>
      <c r="E92" s="8"/>
      <c r="F92" s="8"/>
      <c r="G92" s="8"/>
    </row>
    <row r="93" ht="20.05" customHeight="1">
      <c r="A93" t="s" s="7">
        <v>127</v>
      </c>
      <c r="B93" s="8"/>
      <c r="C93" t="s" s="7">
        <v>99</v>
      </c>
      <c r="D93" s="8"/>
      <c r="E93" s="8"/>
      <c r="F93" s="8"/>
      <c r="G93" s="8"/>
    </row>
    <row r="94" ht="20.05" customHeight="1">
      <c r="A94" t="s" s="7">
        <v>128</v>
      </c>
      <c r="B94" s="8"/>
      <c r="C94" t="s" s="7">
        <v>102</v>
      </c>
      <c r="D94" s="8"/>
      <c r="E94" s="8"/>
      <c r="F94" s="8"/>
      <c r="G94" s="8"/>
    </row>
    <row r="95" ht="20.05" customHeight="1">
      <c r="A95" t="s" s="7">
        <v>129</v>
      </c>
      <c r="B95" t="s" s="7">
        <v>107</v>
      </c>
      <c r="C95" t="s" s="7">
        <v>107</v>
      </c>
      <c r="D95" s="8"/>
      <c r="E95" s="8"/>
      <c r="F95" s="8"/>
      <c r="G95" s="8"/>
    </row>
    <row r="96" ht="20.05" customHeight="1">
      <c r="A96" t="s" s="9">
        <v>130</v>
      </c>
      <c r="B96" t="s" s="9">
        <v>99</v>
      </c>
      <c r="C96" t="s" s="9">
        <v>99</v>
      </c>
      <c r="D96" s="8"/>
      <c r="E96" s="8"/>
      <c r="F96" s="8"/>
      <c r="G96" s="8"/>
    </row>
    <row r="97" ht="20.05" customHeight="1">
      <c r="A97" s="8"/>
      <c r="B97" s="8"/>
      <c r="C97" s="8"/>
      <c r="D97" s="8"/>
      <c r="E97" s="8"/>
      <c r="F97" s="8"/>
      <c r="G97" s="8"/>
    </row>
    <row r="98" ht="20.05" customHeight="1">
      <c r="A98" t="s" s="7">
        <v>131</v>
      </c>
      <c r="B98" s="8"/>
      <c r="C98" s="8"/>
      <c r="D98" s="8"/>
      <c r="E98" s="8"/>
      <c r="F98" s="8"/>
      <c r="G98" s="8"/>
    </row>
    <row r="99" ht="20.05" customHeight="1">
      <c r="A99" s="8"/>
      <c r="B99" t="s" s="7">
        <v>118</v>
      </c>
      <c r="C99" t="s" s="7">
        <v>119</v>
      </c>
      <c r="D99" s="8"/>
      <c r="E99" s="8"/>
      <c r="F99" s="8"/>
      <c r="G99" s="8"/>
    </row>
    <row r="100" ht="20.05" customHeight="1">
      <c r="A100" t="s" s="7">
        <v>122</v>
      </c>
      <c r="B100" s="11">
        <v>39140</v>
      </c>
      <c r="C100" s="11">
        <f>38940+470</f>
        <v>39410</v>
      </c>
      <c r="D100" s="8"/>
      <c r="E100" s="8"/>
      <c r="F100" s="8"/>
      <c r="G100" s="8"/>
    </row>
    <row r="101" ht="20.05" customHeight="1">
      <c r="A101" t="s" s="7">
        <v>132</v>
      </c>
      <c r="B101" s="11">
        <v>5000</v>
      </c>
      <c r="C101" s="8"/>
      <c r="D101" s="8"/>
      <c r="E101" s="8"/>
      <c r="F101" s="8"/>
      <c r="G101" s="8"/>
    </row>
    <row r="102" ht="20.05" customHeight="1">
      <c r="A102" t="s" s="7">
        <v>133</v>
      </c>
      <c r="B102" s="11">
        <v>-5200</v>
      </c>
      <c r="C102" s="8"/>
      <c r="D102" s="8"/>
      <c r="E102" s="8"/>
      <c r="F102" s="8"/>
      <c r="G102" s="8"/>
    </row>
    <row r="103" ht="20.05" customHeight="1">
      <c r="A103" t="s" s="7">
        <v>134</v>
      </c>
      <c r="B103" s="8"/>
      <c r="C103" s="11">
        <v>-470</v>
      </c>
      <c r="D103" s="8"/>
      <c r="E103" s="8"/>
      <c r="F103" s="8"/>
      <c r="G103" s="8"/>
    </row>
    <row r="104" ht="20.05" customHeight="1">
      <c r="A104" t="s" s="9">
        <v>130</v>
      </c>
      <c r="B104" s="12">
        <f>B100+B101+B102</f>
        <v>38940</v>
      </c>
      <c r="C104" s="12">
        <f>B104</f>
        <v>38940</v>
      </c>
      <c r="D104" s="8"/>
      <c r="E104" s="8"/>
      <c r="F104" s="8"/>
      <c r="G104" s="8"/>
    </row>
    <row r="105" ht="20.05" customHeight="1">
      <c r="A105" s="8"/>
      <c r="B105" s="8"/>
      <c r="C105" s="8"/>
      <c r="D105" s="8"/>
      <c r="E105" s="8"/>
      <c r="F105" s="8"/>
      <c r="G105" s="8"/>
    </row>
    <row r="106" ht="20.05" customHeight="1">
      <c r="A106" s="8"/>
      <c r="B106" s="8"/>
      <c r="C106" s="8"/>
      <c r="D106" s="8"/>
      <c r="E106" s="8"/>
      <c r="F106" s="8"/>
      <c r="G106" s="8"/>
    </row>
    <row r="107" ht="20.05" customHeight="1">
      <c r="A107" s="8"/>
      <c r="B107" s="8"/>
      <c r="C107" s="8"/>
      <c r="D107" s="8"/>
      <c r="E107" s="8"/>
      <c r="F107" s="8"/>
      <c r="G107" s="8"/>
    </row>
  </sheetData>
  <mergeCells count="2">
    <mergeCell ref="A24:B24"/>
    <mergeCell ref="C24:D24"/>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F95"/>
  <sheetViews>
    <sheetView workbookViewId="0" showGridLines="0" defaultGridColor="1"/>
  </sheetViews>
  <sheetFormatPr defaultColWidth="16.3333" defaultRowHeight="19.9" customHeight="1" outlineLevelRow="0" outlineLevelCol="0"/>
  <cols>
    <col min="1" max="1" width="24.0938" style="13" customWidth="1"/>
    <col min="2" max="2" width="34.0312" style="13" customWidth="1"/>
    <col min="3" max="3" width="25.8438" style="13" customWidth="1"/>
    <col min="4" max="4" width="23.4531" style="13" customWidth="1"/>
    <col min="5" max="5" width="32.8047" style="13" customWidth="1"/>
    <col min="6" max="6" width="10.0859" style="13" customWidth="1"/>
    <col min="7" max="16384" width="16.3516" style="13" customWidth="1"/>
  </cols>
  <sheetData>
    <row r="1" ht="23.05" customHeight="1">
      <c r="A1" t="s" s="9">
        <v>136</v>
      </c>
      <c r="B1" t="s" s="7">
        <v>137</v>
      </c>
      <c r="C1" t="s" s="7">
        <v>138</v>
      </c>
      <c r="D1" s="8"/>
      <c r="E1" t="s" s="7">
        <v>139</v>
      </c>
      <c r="F1" s="8"/>
    </row>
    <row r="2" ht="23.05" customHeight="1">
      <c r="A2" t="s" s="7">
        <v>140</v>
      </c>
      <c r="B2" t="s" s="7">
        <v>141</v>
      </c>
      <c r="C2" t="s" s="7">
        <v>142</v>
      </c>
      <c r="D2" s="8"/>
      <c r="E2" t="s" s="7">
        <v>143</v>
      </c>
      <c r="F2" t="s" s="7">
        <v>99</v>
      </c>
    </row>
    <row r="3" ht="23.05" customHeight="1">
      <c r="A3" s="8"/>
      <c r="B3" t="s" s="7">
        <v>144</v>
      </c>
      <c r="C3" t="s" s="7">
        <v>145</v>
      </c>
      <c r="D3" t="s" s="7">
        <v>146</v>
      </c>
      <c r="E3" t="s" s="7">
        <v>147</v>
      </c>
      <c r="F3" t="s" s="7">
        <v>102</v>
      </c>
    </row>
    <row r="4" ht="23.05" customHeight="1">
      <c r="A4" s="8"/>
      <c r="B4" t="s" s="7">
        <v>148</v>
      </c>
      <c r="C4" t="s" s="7">
        <v>149</v>
      </c>
      <c r="D4" t="s" s="7">
        <v>150</v>
      </c>
      <c r="E4" t="s" s="7">
        <v>151</v>
      </c>
      <c r="F4" t="s" s="7">
        <v>107</v>
      </c>
    </row>
    <row r="5" ht="32.05" customHeight="1">
      <c r="A5" s="8"/>
      <c r="B5" t="s" s="7">
        <v>152</v>
      </c>
      <c r="C5" t="s" s="7">
        <v>153</v>
      </c>
      <c r="D5" t="s" s="7">
        <v>154</v>
      </c>
      <c r="E5" t="s" s="7">
        <v>155</v>
      </c>
      <c r="F5" t="s" s="7">
        <v>102</v>
      </c>
    </row>
    <row r="6" ht="23.05" customHeight="1">
      <c r="A6" s="8"/>
      <c r="B6" t="s" s="7">
        <v>156</v>
      </c>
      <c r="C6" s="8"/>
      <c r="D6" s="8"/>
      <c r="E6" t="s" s="7">
        <v>157</v>
      </c>
      <c r="F6" t="s" s="7">
        <v>99</v>
      </c>
    </row>
    <row r="7" ht="23.05" customHeight="1">
      <c r="A7" s="8"/>
      <c r="B7" t="s" s="7">
        <v>158</v>
      </c>
      <c r="C7" s="8"/>
      <c r="D7" s="8"/>
      <c r="E7" s="8"/>
      <c r="F7" s="8"/>
    </row>
    <row r="8" ht="23.05" customHeight="1">
      <c r="A8" s="8"/>
      <c r="B8" t="s" s="7">
        <v>159</v>
      </c>
      <c r="C8" t="s" s="7">
        <v>160</v>
      </c>
      <c r="D8" t="s" s="7">
        <v>161</v>
      </c>
      <c r="E8" t="s" s="14">
        <v>162</v>
      </c>
      <c r="F8" s="8"/>
    </row>
    <row r="9" ht="20.05" customHeight="1">
      <c r="A9" s="8"/>
      <c r="B9" t="s" s="7">
        <v>163</v>
      </c>
      <c r="C9" t="s" s="7">
        <v>164</v>
      </c>
      <c r="D9" t="s" s="7">
        <v>165</v>
      </c>
      <c r="E9" t="s" s="7">
        <v>166</v>
      </c>
      <c r="F9" t="s" s="7">
        <v>99</v>
      </c>
    </row>
    <row r="10" ht="44.05" customHeight="1">
      <c r="A10" s="8"/>
      <c r="B10" t="s" s="7">
        <v>167</v>
      </c>
      <c r="C10" t="s" s="7">
        <v>168</v>
      </c>
      <c r="D10" t="s" s="7">
        <v>169</v>
      </c>
      <c r="E10" t="s" s="7">
        <v>170</v>
      </c>
      <c r="F10" t="s" s="7">
        <v>102</v>
      </c>
    </row>
    <row r="11" ht="23.05" customHeight="1">
      <c r="A11" s="8"/>
      <c r="B11" t="s" s="7">
        <v>171</v>
      </c>
      <c r="C11" t="s" s="10">
        <v>145</v>
      </c>
      <c r="D11" s="8"/>
      <c r="E11" t="s" s="7">
        <v>162</v>
      </c>
      <c r="F11" t="s" s="7">
        <v>107</v>
      </c>
    </row>
    <row r="12" ht="23.05" customHeight="1">
      <c r="A12" s="8"/>
      <c r="B12" t="s" s="7">
        <v>172</v>
      </c>
      <c r="C12" t="s" s="7">
        <v>173</v>
      </c>
      <c r="D12" t="s" s="7">
        <v>174</v>
      </c>
      <c r="E12" s="8"/>
      <c r="F12" s="8"/>
    </row>
    <row r="13" ht="32.05" customHeight="1">
      <c r="A13" s="8"/>
      <c r="B13" t="s" s="7">
        <v>175</v>
      </c>
      <c r="C13" s="8"/>
      <c r="D13" t="s" s="7">
        <v>176</v>
      </c>
      <c r="E13" t="s" s="7">
        <v>177</v>
      </c>
      <c r="F13" s="8"/>
    </row>
    <row r="14" ht="20.05" customHeight="1">
      <c r="A14" s="8"/>
      <c r="B14" t="s" s="7">
        <v>178</v>
      </c>
      <c r="C14" s="8"/>
      <c r="D14" t="s" s="7">
        <v>179</v>
      </c>
      <c r="E14" t="s" s="7">
        <v>180</v>
      </c>
      <c r="F14" s="8"/>
    </row>
    <row r="15" ht="23.05" customHeight="1">
      <c r="A15" s="8"/>
      <c r="B15" s="8"/>
      <c r="C15" s="8"/>
      <c r="D15" t="s" s="7">
        <v>181</v>
      </c>
      <c r="E15" s="8"/>
      <c r="F15" s="8"/>
    </row>
    <row r="16" ht="20.05" customHeight="1">
      <c r="A16" t="s" s="7">
        <v>182</v>
      </c>
      <c r="B16" t="s" s="15">
        <v>183</v>
      </c>
      <c r="C16" s="8"/>
      <c r="D16" s="8"/>
      <c r="E16" t="s" s="7">
        <v>184</v>
      </c>
      <c r="F16" s="8"/>
    </row>
    <row r="17" ht="32.05" customHeight="1">
      <c r="A17" s="8"/>
      <c r="B17" t="s" s="7">
        <v>185</v>
      </c>
      <c r="C17" t="s" s="7">
        <v>186</v>
      </c>
      <c r="D17" s="8"/>
      <c r="E17" t="s" s="7">
        <v>187</v>
      </c>
      <c r="F17" s="8"/>
    </row>
    <row r="18" ht="23.05" customHeight="1">
      <c r="A18" s="8"/>
      <c r="B18" t="s" s="7">
        <v>188</v>
      </c>
      <c r="C18" s="8"/>
      <c r="D18" s="8"/>
      <c r="E18" t="s" s="7">
        <v>189</v>
      </c>
      <c r="F18" s="8"/>
    </row>
    <row r="19" ht="23.05" customHeight="1">
      <c r="A19" s="8"/>
      <c r="B19" t="s" s="7">
        <v>190</v>
      </c>
      <c r="C19" t="s" s="7">
        <v>157</v>
      </c>
      <c r="D19" s="8"/>
      <c r="E19" t="s" s="7">
        <v>191</v>
      </c>
      <c r="F19" s="8"/>
    </row>
    <row r="20" ht="23.05" customHeight="1">
      <c r="A20" s="8"/>
      <c r="B20" t="s" s="15">
        <v>192</v>
      </c>
      <c r="C20" s="8"/>
      <c r="D20" s="8"/>
      <c r="E20" s="8"/>
      <c r="F20" s="8"/>
    </row>
    <row r="21" ht="32.05" customHeight="1">
      <c r="A21" s="8"/>
      <c r="B21" t="s" s="7">
        <v>193</v>
      </c>
      <c r="C21" t="s" s="7">
        <v>186</v>
      </c>
      <c r="D21" s="8"/>
      <c r="E21" s="8"/>
      <c r="F21" s="8"/>
    </row>
    <row r="22" ht="23.05" customHeight="1">
      <c r="A22" s="8"/>
      <c r="B22" t="s" s="7">
        <v>194</v>
      </c>
      <c r="C22" t="s" s="7">
        <v>157</v>
      </c>
      <c r="D22" s="8"/>
      <c r="E22" s="8"/>
      <c r="F22" s="8"/>
    </row>
    <row r="23" ht="32.05" customHeight="1">
      <c r="A23" t="s" s="7">
        <v>195</v>
      </c>
      <c r="B23" t="s" s="7">
        <v>196</v>
      </c>
      <c r="C23" t="s" s="7">
        <v>157</v>
      </c>
      <c r="D23" s="8"/>
      <c r="E23" s="8"/>
      <c r="F23" s="8"/>
    </row>
    <row r="24" ht="23.05" customHeight="1">
      <c r="A24" s="8"/>
      <c r="B24" t="s" s="7">
        <v>197</v>
      </c>
      <c r="C24" s="8"/>
      <c r="D24" s="8"/>
      <c r="E24" s="8"/>
      <c r="F24" s="8"/>
    </row>
    <row r="25" ht="23.05" customHeight="1">
      <c r="A25" s="8"/>
      <c r="B25" t="s" s="7">
        <v>198</v>
      </c>
      <c r="C25" s="8"/>
      <c r="D25" s="8"/>
      <c r="E25" s="8"/>
      <c r="F25" s="8"/>
    </row>
    <row r="26" ht="23.05" customHeight="1">
      <c r="A26" t="s" s="7">
        <v>199</v>
      </c>
      <c r="B26" t="s" s="7">
        <v>197</v>
      </c>
      <c r="C26" t="s" s="7">
        <v>157</v>
      </c>
      <c r="D26" s="8"/>
      <c r="E26" s="8"/>
      <c r="F26" s="8"/>
    </row>
    <row r="27" ht="23.05" customHeight="1">
      <c r="A27" s="8"/>
      <c r="B27" s="8"/>
      <c r="C27" s="8"/>
      <c r="D27" s="8"/>
      <c r="E27" s="8"/>
      <c r="F27" s="8"/>
    </row>
    <row r="28" ht="23.05" customHeight="1">
      <c r="A28" t="s" s="7">
        <v>200</v>
      </c>
      <c r="B28" t="s" s="7">
        <v>201</v>
      </c>
      <c r="C28" s="8"/>
      <c r="D28" s="8"/>
      <c r="E28" s="8"/>
      <c r="F28" s="8"/>
    </row>
    <row r="29" ht="23.05" customHeight="1">
      <c r="A29" t="s" s="7">
        <v>202</v>
      </c>
      <c r="B29" t="s" s="7">
        <v>203</v>
      </c>
      <c r="C29" s="8"/>
      <c r="D29" s="8"/>
      <c r="E29" s="8"/>
      <c r="F29" s="8"/>
    </row>
    <row r="30" ht="23.05" customHeight="1">
      <c r="A30" s="8"/>
      <c r="B30" s="8"/>
      <c r="C30" s="8"/>
      <c r="D30" s="8"/>
      <c r="E30" s="8"/>
      <c r="F30" s="8"/>
    </row>
    <row r="31" ht="23.05" customHeight="1">
      <c r="A31" t="s" s="7">
        <v>204</v>
      </c>
      <c r="B31" t="s" s="7">
        <v>205</v>
      </c>
      <c r="C31" s="8"/>
      <c r="D31" s="8"/>
      <c r="E31" s="8"/>
      <c r="F31" s="8"/>
    </row>
    <row r="32" ht="23.05" customHeight="1">
      <c r="A32" s="8"/>
      <c r="B32" s="8"/>
      <c r="C32" s="8"/>
      <c r="D32" s="8"/>
      <c r="E32" s="8"/>
      <c r="F32" s="8"/>
    </row>
    <row r="33" ht="23.05" customHeight="1">
      <c r="A33" t="s" s="7">
        <v>206</v>
      </c>
      <c r="B33" s="8"/>
      <c r="C33" s="8"/>
      <c r="D33" s="8"/>
      <c r="E33" s="8"/>
      <c r="F33" s="8"/>
    </row>
    <row r="34" ht="23.05" customHeight="1">
      <c r="A34" t="s" s="7">
        <v>207</v>
      </c>
      <c r="B34" s="8"/>
      <c r="C34" s="8"/>
      <c r="D34" s="8"/>
      <c r="E34" s="8"/>
      <c r="F34" s="8"/>
    </row>
    <row r="35" ht="23.05" customHeight="1">
      <c r="A35" t="s" s="7">
        <v>208</v>
      </c>
      <c r="B35" s="8"/>
      <c r="C35" s="8"/>
      <c r="D35" s="8"/>
      <c r="E35" s="8"/>
      <c r="F35" s="8"/>
    </row>
    <row r="36" ht="44.05" customHeight="1">
      <c r="A36" t="s" s="7">
        <v>209</v>
      </c>
      <c r="B36" t="s" s="7">
        <v>210</v>
      </c>
      <c r="C36" s="8"/>
      <c r="D36" s="8"/>
      <c r="E36" s="8"/>
      <c r="F36" s="8"/>
    </row>
    <row r="37" ht="23.05" customHeight="1">
      <c r="A37" s="8"/>
      <c r="B37" s="8"/>
      <c r="C37" s="8"/>
      <c r="D37" s="8"/>
      <c r="E37" s="8"/>
      <c r="F37" s="8"/>
    </row>
    <row r="38" ht="23.05" customHeight="1">
      <c r="A38" t="s" s="7">
        <v>211</v>
      </c>
      <c r="B38" s="8"/>
      <c r="C38" s="8"/>
      <c r="D38" s="8"/>
      <c r="E38" s="8"/>
      <c r="F38" s="8"/>
    </row>
    <row r="39" ht="23.05" customHeight="1">
      <c r="A39" t="s" s="7">
        <v>212</v>
      </c>
      <c r="B39" s="8"/>
      <c r="C39" s="8"/>
      <c r="D39" s="8"/>
      <c r="E39" s="8"/>
      <c r="F39" s="8"/>
    </row>
    <row r="40" ht="23.05" customHeight="1">
      <c r="A40" t="s" s="10">
        <v>213</v>
      </c>
      <c r="B40" s="8"/>
      <c r="C40" s="8"/>
      <c r="D40" s="8"/>
      <c r="E40" s="8"/>
      <c r="F40" s="8"/>
    </row>
    <row r="41" ht="23.05" customHeight="1">
      <c r="A41" s="11">
        <v>90000</v>
      </c>
      <c r="B41" s="11">
        <v>120000</v>
      </c>
      <c r="C41" s="8"/>
      <c r="D41" s="8"/>
      <c r="E41" s="8"/>
      <c r="F41" s="8"/>
    </row>
    <row r="42" ht="23.05" customHeight="1">
      <c r="A42" s="11">
        <v>60000</v>
      </c>
      <c r="B42" s="11">
        <f>0.02*9000000</f>
        <v>180000</v>
      </c>
      <c r="C42" s="8"/>
      <c r="D42" s="8"/>
      <c r="E42" s="8"/>
      <c r="F42" s="8"/>
    </row>
    <row r="43" ht="23.05" customHeight="1">
      <c r="A43" s="8"/>
      <c r="B43" s="11">
        <v>15000</v>
      </c>
      <c r="C43" s="8"/>
      <c r="D43" s="8"/>
      <c r="E43" s="8"/>
      <c r="F43" s="8"/>
    </row>
    <row r="44" ht="23.05" customHeight="1">
      <c r="A44" s="8"/>
      <c r="B44" s="12">
        <v>140000</v>
      </c>
      <c r="C44" t="s" s="7">
        <v>214</v>
      </c>
      <c r="D44" s="8"/>
      <c r="E44" s="8"/>
      <c r="F44" s="8"/>
    </row>
    <row r="45" ht="23.05" customHeight="1">
      <c r="A45" s="8"/>
      <c r="B45" s="11">
        <v>305000</v>
      </c>
      <c r="C45" s="8"/>
      <c r="D45" s="8"/>
      <c r="E45" s="8"/>
      <c r="F45" s="8"/>
    </row>
    <row r="46" ht="23.05" customHeight="1">
      <c r="A46" s="8"/>
      <c r="B46" s="8"/>
      <c r="C46" s="8"/>
      <c r="D46" s="8"/>
      <c r="E46" s="8"/>
      <c r="F46" s="8"/>
    </row>
    <row r="47" ht="23.05" customHeight="1">
      <c r="A47" t="s" s="7">
        <v>215</v>
      </c>
      <c r="B47" s="11">
        <f>2000000*0.02</f>
        <v>40000</v>
      </c>
      <c r="C47" s="8"/>
      <c r="D47" s="8"/>
      <c r="E47" s="8"/>
      <c r="F47" s="8"/>
    </row>
    <row r="48" ht="23.05" customHeight="1">
      <c r="A48" t="s" s="7">
        <v>216</v>
      </c>
      <c r="B48" s="11">
        <f>600000*0.1</f>
        <v>60000</v>
      </c>
      <c r="C48" s="8"/>
      <c r="D48" s="8"/>
      <c r="E48" s="8"/>
      <c r="F48" s="8"/>
    </row>
    <row r="49" ht="23.05" customHeight="1">
      <c r="A49" t="s" s="7">
        <v>217</v>
      </c>
      <c r="B49" s="11">
        <f>400000*0.25</f>
        <v>100000</v>
      </c>
      <c r="C49" s="8"/>
      <c r="D49" s="8"/>
      <c r="E49" s="8"/>
      <c r="F49" s="8"/>
    </row>
    <row r="50" ht="23.05" customHeight="1">
      <c r="A50" t="s" s="7">
        <v>218</v>
      </c>
      <c r="B50" s="11">
        <f>140000*0.75</f>
        <v>105000</v>
      </c>
      <c r="C50" s="8"/>
      <c r="D50" s="8"/>
      <c r="E50" s="8"/>
      <c r="F50" s="8"/>
    </row>
    <row r="51" ht="23.05" customHeight="1">
      <c r="A51" t="s" s="7">
        <v>219</v>
      </c>
      <c r="B51" s="11">
        <f>B47+B48+B49+B50</f>
        <v>305000</v>
      </c>
      <c r="C51" s="8"/>
      <c r="D51" s="8"/>
      <c r="E51" s="8"/>
      <c r="F51" s="8"/>
    </row>
    <row r="52" ht="23.05" customHeight="1">
      <c r="A52" s="8"/>
      <c r="B52" s="8"/>
      <c r="C52" s="8"/>
      <c r="D52" s="8"/>
      <c r="E52" s="8"/>
      <c r="F52" s="8"/>
    </row>
    <row r="53" ht="23.05" customHeight="1">
      <c r="A53" t="s" s="7">
        <v>220</v>
      </c>
      <c r="B53" s="8"/>
      <c r="C53" s="8"/>
      <c r="D53" s="8"/>
      <c r="E53" s="8"/>
      <c r="F53" s="8"/>
    </row>
    <row r="54" ht="23.05" customHeight="1">
      <c r="A54" t="s" s="10">
        <v>213</v>
      </c>
      <c r="B54" s="8"/>
      <c r="C54" s="8"/>
      <c r="D54" s="8"/>
      <c r="E54" s="8"/>
      <c r="F54" s="8"/>
    </row>
    <row r="55" ht="23.05" customHeight="1">
      <c r="A55" s="11">
        <v>15000</v>
      </c>
      <c r="B55" s="11">
        <v>8000</v>
      </c>
      <c r="C55" s="8"/>
      <c r="D55" s="8"/>
      <c r="E55" s="8"/>
      <c r="F55" s="8"/>
    </row>
    <row r="56" ht="23.05" customHeight="1">
      <c r="A56" s="8"/>
      <c r="B56" s="12">
        <f>10000+15000-8000</f>
        <v>17000</v>
      </c>
      <c r="C56" t="s" s="7">
        <v>221</v>
      </c>
      <c r="D56" s="8"/>
      <c r="E56" s="8"/>
      <c r="F56" s="8"/>
    </row>
    <row r="57" ht="23.05" customHeight="1">
      <c r="A57" s="8"/>
      <c r="B57" s="11">
        <v>10000</v>
      </c>
      <c r="C57" s="8"/>
      <c r="D57" s="8"/>
      <c r="E57" s="8"/>
      <c r="F57" s="8"/>
    </row>
    <row r="58" ht="23.05" customHeight="1">
      <c r="A58" s="8"/>
      <c r="B58" s="8"/>
      <c r="C58" s="8"/>
      <c r="D58" s="8"/>
      <c r="E58" s="8"/>
      <c r="F58" s="8"/>
    </row>
    <row r="59" ht="23.05" customHeight="1">
      <c r="A59" t="s" s="7">
        <v>219</v>
      </c>
      <c r="B59" s="11">
        <f>0.1*100000</f>
        <v>10000</v>
      </c>
      <c r="C59" s="8"/>
      <c r="D59" s="8"/>
      <c r="E59" s="8"/>
      <c r="F59" s="8"/>
    </row>
    <row r="60" ht="23.05" customHeight="1">
      <c r="A60" s="8"/>
      <c r="B60" s="8"/>
      <c r="C60" s="8"/>
      <c r="D60" s="8"/>
      <c r="E60" s="8"/>
      <c r="F60" s="8"/>
    </row>
    <row r="61" ht="23.05" customHeight="1">
      <c r="A61" t="s" s="7">
        <v>222</v>
      </c>
      <c r="B61" s="8"/>
      <c r="C61" s="8"/>
      <c r="D61" s="8"/>
      <c r="E61" s="8"/>
      <c r="F61" s="8"/>
    </row>
    <row r="62" ht="23.05" customHeight="1">
      <c r="A62" t="s" s="7">
        <v>223</v>
      </c>
      <c r="B62" s="11">
        <v>2.5313</v>
      </c>
      <c r="C62" s="8"/>
      <c r="D62" s="8"/>
      <c r="E62" s="8"/>
      <c r="F62" s="8"/>
    </row>
    <row r="63" ht="23.05" customHeight="1">
      <c r="A63" t="s" s="7">
        <v>224</v>
      </c>
      <c r="B63" s="8"/>
      <c r="C63" s="8"/>
      <c r="D63" s="8"/>
      <c r="E63" s="8"/>
      <c r="F63" s="8"/>
    </row>
    <row r="64" ht="23.05" customHeight="1">
      <c r="A64" s="8"/>
      <c r="B64" s="8"/>
      <c r="C64" s="8"/>
      <c r="D64" s="8"/>
      <c r="E64" s="8"/>
      <c r="F64" s="8"/>
    </row>
    <row r="65" ht="23.05" customHeight="1">
      <c r="A65" t="s" s="7">
        <v>225</v>
      </c>
      <c r="B65" s="11">
        <f>200000*2.5312</f>
        <v>506240</v>
      </c>
      <c r="C65" s="8"/>
      <c r="D65" s="8"/>
      <c r="E65" s="8"/>
      <c r="F65" s="8"/>
    </row>
    <row r="66" ht="23.05" customHeight="1">
      <c r="A66" t="s" s="9">
        <v>226</v>
      </c>
      <c r="B66" s="12">
        <f>506240*1.09-200000</f>
        <v>351801.6</v>
      </c>
      <c r="C66" s="8"/>
      <c r="D66" s="8"/>
      <c r="E66" s="8"/>
      <c r="F66" s="8"/>
    </row>
    <row r="67" ht="23.05" customHeight="1">
      <c r="A67" s="8"/>
      <c r="B67" s="8"/>
      <c r="C67" s="8"/>
      <c r="D67" s="8"/>
      <c r="E67" s="8"/>
      <c r="F67" s="8"/>
    </row>
    <row r="68" ht="23.05" customHeight="1">
      <c r="A68" t="s" s="7">
        <v>227</v>
      </c>
      <c r="B68" s="8"/>
      <c r="C68" s="8"/>
      <c r="D68" s="8"/>
      <c r="E68" s="8"/>
      <c r="F68" s="8"/>
    </row>
    <row r="69" ht="23.05" customHeight="1">
      <c r="A69" t="s" s="7">
        <v>228</v>
      </c>
      <c r="B69" s="11">
        <v>506240</v>
      </c>
      <c r="C69" s="8"/>
      <c r="D69" s="8"/>
      <c r="E69" s="8"/>
      <c r="F69" s="8"/>
    </row>
    <row r="70" ht="23.05" customHeight="1">
      <c r="A70" t="s" s="7">
        <v>229</v>
      </c>
      <c r="B70" s="11">
        <v>0.09</v>
      </c>
      <c r="C70" s="8"/>
      <c r="D70" s="8"/>
      <c r="E70" s="8"/>
      <c r="F70" s="8"/>
    </row>
    <row r="71" ht="23.05" customHeight="1">
      <c r="A71" t="s" s="9">
        <v>230</v>
      </c>
      <c r="B71" s="12">
        <f>B69*B70</f>
        <v>45561.6</v>
      </c>
      <c r="C71" s="8"/>
      <c r="D71" s="8"/>
      <c r="E71" s="8"/>
      <c r="F71" s="8"/>
    </row>
    <row r="72" ht="23.05" customHeight="1">
      <c r="A72" s="8"/>
      <c r="B72" s="8"/>
      <c r="C72" s="8"/>
      <c r="D72" s="8"/>
      <c r="E72" s="8"/>
      <c r="F72" s="8"/>
    </row>
    <row r="73" ht="23.05" customHeight="1">
      <c r="A73" s="8"/>
      <c r="B73" s="8"/>
      <c r="C73" s="8"/>
      <c r="D73" s="8"/>
      <c r="E73" s="8"/>
      <c r="F73" s="8"/>
    </row>
    <row r="74" ht="20.05" customHeight="1">
      <c r="A74" t="s" s="14">
        <v>231</v>
      </c>
      <c r="B74" s="8"/>
      <c r="C74" s="8"/>
      <c r="D74" s="8"/>
      <c r="E74" s="8"/>
      <c r="F74" s="8"/>
    </row>
    <row r="75" ht="23.05" customHeight="1">
      <c r="A75" t="s" s="7">
        <v>232</v>
      </c>
      <c r="B75" t="s" s="7">
        <v>233</v>
      </c>
      <c r="C75" s="8"/>
      <c r="D75" s="8"/>
      <c r="E75" s="8"/>
      <c r="F75" s="8"/>
    </row>
    <row r="76" ht="23.05" customHeight="1">
      <c r="A76" s="8"/>
      <c r="B76" t="s" s="7">
        <v>234</v>
      </c>
      <c r="C76" s="8"/>
      <c r="D76" s="8"/>
      <c r="E76" s="8"/>
      <c r="F76" s="8"/>
    </row>
    <row r="77" ht="44.05" customHeight="1">
      <c r="A77" s="8"/>
      <c r="B77" t="s" s="7">
        <v>235</v>
      </c>
      <c r="C77" s="8"/>
      <c r="D77" s="8"/>
      <c r="E77" s="8"/>
      <c r="F77" s="8"/>
    </row>
    <row r="78" ht="23.05" customHeight="1">
      <c r="A78" s="8"/>
      <c r="B78" t="s" s="7">
        <v>236</v>
      </c>
      <c r="C78" s="8"/>
      <c r="D78" s="8"/>
      <c r="E78" s="8"/>
      <c r="F78" s="8"/>
    </row>
    <row r="79" ht="23.05" customHeight="1">
      <c r="A79" s="8"/>
      <c r="B79" s="8"/>
      <c r="C79" s="8"/>
      <c r="D79" s="8"/>
      <c r="E79" s="8"/>
      <c r="F79" s="8"/>
    </row>
    <row r="80" ht="23.05" customHeight="1">
      <c r="A80" t="s" s="7">
        <v>237</v>
      </c>
      <c r="B80" t="s" s="7">
        <v>99</v>
      </c>
      <c r="C80" s="8"/>
      <c r="D80" s="8"/>
      <c r="E80" s="8"/>
      <c r="F80" s="8"/>
    </row>
    <row r="81" ht="23.05" customHeight="1">
      <c r="A81" t="s" s="7">
        <v>238</v>
      </c>
      <c r="B81" t="s" s="7">
        <v>102</v>
      </c>
      <c r="C81" s="8"/>
      <c r="D81" s="8"/>
      <c r="E81" s="8"/>
      <c r="F81" s="8"/>
    </row>
    <row r="82" ht="23.05" customHeight="1">
      <c r="A82" t="s" s="7">
        <v>239</v>
      </c>
      <c r="B82" t="s" s="7">
        <v>99</v>
      </c>
      <c r="C82" s="8"/>
      <c r="D82" s="8"/>
      <c r="E82" s="8"/>
      <c r="F82" s="8"/>
    </row>
    <row r="83" ht="23.05" customHeight="1">
      <c r="A83" s="8"/>
      <c r="B83" s="8"/>
      <c r="C83" s="8"/>
      <c r="D83" s="8"/>
      <c r="E83" s="8"/>
      <c r="F83" s="8"/>
    </row>
    <row r="84" ht="32.05" customHeight="1">
      <c r="A84" t="s" s="7">
        <v>240</v>
      </c>
      <c r="B84" s="8"/>
      <c r="C84" s="8"/>
      <c r="D84" s="8"/>
      <c r="E84" s="8"/>
      <c r="F84" s="8"/>
    </row>
    <row r="85" ht="23.05" customHeight="1">
      <c r="A85" t="s" s="7">
        <v>241</v>
      </c>
      <c r="B85" s="8"/>
      <c r="C85" s="8"/>
      <c r="D85" s="8"/>
      <c r="E85" s="8"/>
      <c r="F85" s="8"/>
    </row>
    <row r="86" ht="23.05" customHeight="1">
      <c r="A86" s="8"/>
      <c r="B86" s="8"/>
      <c r="C86" s="8"/>
      <c r="D86" s="8"/>
      <c r="E86" s="8"/>
      <c r="F86" s="8"/>
    </row>
    <row r="87" ht="23.05" customHeight="1">
      <c r="A87" t="s" s="7">
        <v>242</v>
      </c>
      <c r="B87" s="8"/>
      <c r="C87" s="8"/>
      <c r="D87" s="8"/>
      <c r="E87" s="8"/>
      <c r="F87" s="8"/>
    </row>
    <row r="88" ht="23.05" customHeight="1">
      <c r="A88" t="s" s="7">
        <v>243</v>
      </c>
      <c r="B88" s="11">
        <f>5000000+328326-150000</f>
        <v>5178326</v>
      </c>
      <c r="C88" s="8"/>
      <c r="D88" s="8"/>
      <c r="E88" s="8"/>
      <c r="F88" s="8"/>
    </row>
    <row r="89" ht="23.05" customHeight="1">
      <c r="A89" s="8"/>
      <c r="B89" s="8"/>
      <c r="C89" s="8"/>
      <c r="D89" s="8"/>
      <c r="E89" s="8"/>
      <c r="F89" s="8"/>
    </row>
    <row r="90" ht="23.05" customHeight="1">
      <c r="A90" t="s" s="7">
        <v>244</v>
      </c>
      <c r="B90" s="11">
        <f>5178326*1.08-500000</f>
        <v>5092592.08</v>
      </c>
      <c r="C90" s="8"/>
      <c r="D90" s="8"/>
      <c r="E90" s="8"/>
      <c r="F90" s="8"/>
    </row>
    <row r="91" ht="23.05" customHeight="1">
      <c r="A91" t="s" s="7">
        <v>245</v>
      </c>
      <c r="B91" s="8"/>
      <c r="C91" s="8"/>
      <c r="D91" s="8"/>
      <c r="E91" s="8"/>
      <c r="F91" s="8"/>
    </row>
    <row r="92" ht="23.05" customHeight="1">
      <c r="A92" t="s" s="7">
        <v>246</v>
      </c>
      <c r="B92" s="11">
        <f>-2000000*0.9259</f>
        <v>-1851800</v>
      </c>
      <c r="C92" s="8"/>
      <c r="D92" s="8"/>
      <c r="E92" s="8"/>
      <c r="F92" s="8"/>
    </row>
    <row r="93" ht="23.05" customHeight="1">
      <c r="A93" t="s" s="7">
        <v>247</v>
      </c>
      <c r="B93" s="11">
        <f>-3000000*0.8573</f>
        <v>-2571900</v>
      </c>
      <c r="C93" s="8"/>
      <c r="D93" s="8"/>
      <c r="E93" s="8"/>
      <c r="F93" s="8"/>
    </row>
    <row r="94" ht="23.05" customHeight="1">
      <c r="A94" t="s" s="9">
        <v>248</v>
      </c>
      <c r="B94" s="12">
        <f>SUM(B90:B93)</f>
        <v>668892.08</v>
      </c>
      <c r="C94" s="8"/>
      <c r="D94" s="8"/>
      <c r="E94" s="8"/>
      <c r="F94" s="8"/>
    </row>
    <row r="95" ht="23.05" customHeight="1">
      <c r="A95" s="8"/>
      <c r="B95" s="8"/>
      <c r="C95" s="8"/>
      <c r="D95" s="8"/>
      <c r="E95" s="8"/>
      <c r="F95" s="8"/>
    </row>
  </sheetData>
  <mergeCells count="6">
    <mergeCell ref="C11:D11"/>
    <mergeCell ref="A40:B40"/>
    <mergeCell ref="A54:B54"/>
    <mergeCell ref="A74:B74"/>
    <mergeCell ref="A84:B84"/>
    <mergeCell ref="A85:B85"/>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221"/>
  <sheetViews>
    <sheetView workbookViewId="0" showGridLines="0" defaultGridColor="1"/>
  </sheetViews>
  <sheetFormatPr defaultColWidth="16.3333" defaultRowHeight="19.9" customHeight="1" outlineLevelRow="0" outlineLevelCol="0"/>
  <cols>
    <col min="1" max="1" width="30.1406" style="16" customWidth="1"/>
    <col min="2" max="2" width="34.3125" style="16" customWidth="1"/>
    <col min="3" max="3" width="37.6719" style="16" customWidth="1"/>
    <col min="4" max="4" width="31.9688" style="16" customWidth="1"/>
    <col min="5" max="5" width="16.3516" style="16" customWidth="1"/>
    <col min="6" max="16384" width="16.3516" style="16" customWidth="1"/>
  </cols>
  <sheetData>
    <row r="1" ht="20.05" customHeight="1">
      <c r="A1" t="s" s="9">
        <v>13</v>
      </c>
      <c r="B1" t="s" s="7">
        <v>250</v>
      </c>
      <c r="C1" t="s" s="7">
        <v>138</v>
      </c>
      <c r="D1" s="8"/>
      <c r="E1" s="8"/>
    </row>
    <row r="2" ht="20.05" customHeight="1">
      <c r="A2" t="s" s="7">
        <v>251</v>
      </c>
      <c r="B2" t="s" s="7">
        <v>141</v>
      </c>
      <c r="C2" t="s" s="7">
        <v>142</v>
      </c>
      <c r="D2" s="8"/>
      <c r="E2" s="8"/>
    </row>
    <row r="3" ht="20.05" customHeight="1">
      <c r="A3" s="8"/>
      <c r="B3" t="s" s="7">
        <v>144</v>
      </c>
      <c r="C3" s="8"/>
      <c r="D3" s="8"/>
      <c r="E3" s="8"/>
    </row>
    <row r="4" ht="20.05" customHeight="1">
      <c r="A4" s="8"/>
      <c r="B4" t="s" s="7">
        <v>148</v>
      </c>
      <c r="C4" s="8"/>
      <c r="D4" s="8"/>
      <c r="E4" s="8"/>
    </row>
    <row r="5" ht="20.05" customHeight="1">
      <c r="A5" s="8"/>
      <c r="B5" t="s" s="7">
        <v>152</v>
      </c>
      <c r="C5" s="8"/>
      <c r="D5" s="8"/>
      <c r="E5" s="8"/>
    </row>
    <row r="6" ht="20.05" customHeight="1">
      <c r="A6" s="8"/>
      <c r="B6" t="s" s="7">
        <v>252</v>
      </c>
      <c r="C6" s="8"/>
      <c r="D6" s="8"/>
      <c r="E6" s="8"/>
    </row>
    <row r="7" ht="20.05" customHeight="1">
      <c r="A7" s="8"/>
      <c r="B7" t="s" s="7">
        <v>253</v>
      </c>
      <c r="C7" s="8"/>
      <c r="D7" s="8"/>
      <c r="E7" s="8"/>
    </row>
    <row r="8" ht="20.05" customHeight="1">
      <c r="A8" s="8"/>
      <c r="B8" t="s" s="7">
        <v>254</v>
      </c>
      <c r="C8" s="8"/>
      <c r="D8" s="8"/>
      <c r="E8" s="8"/>
    </row>
    <row r="9" ht="20.05" customHeight="1">
      <c r="A9" s="8"/>
      <c r="B9" t="s" s="7">
        <v>255</v>
      </c>
      <c r="C9" s="8"/>
      <c r="D9" s="8"/>
      <c r="E9" s="8"/>
    </row>
    <row r="10" ht="32.05" customHeight="1">
      <c r="A10" s="8"/>
      <c r="B10" t="s" s="7">
        <v>256</v>
      </c>
      <c r="C10" s="8"/>
      <c r="D10" s="8"/>
      <c r="E10" s="8"/>
    </row>
    <row r="11" ht="20.05" customHeight="1">
      <c r="A11" s="8"/>
      <c r="B11" t="s" s="7">
        <v>257</v>
      </c>
      <c r="C11" s="8"/>
      <c r="D11" s="8"/>
      <c r="E11" s="8"/>
    </row>
    <row r="12" ht="20.05" customHeight="1">
      <c r="A12" s="8"/>
      <c r="B12" t="s" s="7">
        <v>258</v>
      </c>
      <c r="C12" s="8"/>
      <c r="D12" s="8"/>
      <c r="E12" s="8"/>
    </row>
    <row r="13" ht="32.05" customHeight="1">
      <c r="A13" s="8"/>
      <c r="B13" t="s" s="7">
        <v>259</v>
      </c>
      <c r="C13" s="8"/>
      <c r="D13" s="8"/>
      <c r="E13" s="8"/>
    </row>
    <row r="14" ht="20.05" customHeight="1">
      <c r="A14" s="8"/>
      <c r="B14" t="s" s="7">
        <v>260</v>
      </c>
      <c r="C14" s="8"/>
      <c r="D14" s="8"/>
      <c r="E14" s="8"/>
    </row>
    <row r="15" ht="20.05" customHeight="1">
      <c r="A15" t="s" s="7">
        <v>261</v>
      </c>
      <c r="B15" t="s" s="15">
        <v>183</v>
      </c>
      <c r="C15" s="8"/>
      <c r="D15" s="8"/>
      <c r="E15" s="8"/>
    </row>
    <row r="16" ht="20.05" customHeight="1">
      <c r="A16" s="8"/>
      <c r="B16" t="s" s="7">
        <v>185</v>
      </c>
      <c r="C16" t="s" s="7">
        <v>186</v>
      </c>
      <c r="D16" s="8"/>
      <c r="E16" s="8"/>
    </row>
    <row r="17" ht="20.05" customHeight="1">
      <c r="A17" s="8"/>
      <c r="B17" t="s" s="7">
        <v>190</v>
      </c>
      <c r="C17" t="s" s="7">
        <v>157</v>
      </c>
      <c r="D17" s="8"/>
      <c r="E17" s="8"/>
    </row>
    <row r="18" ht="20.05" customHeight="1">
      <c r="A18" s="8"/>
      <c r="B18" s="8"/>
      <c r="C18" s="8"/>
      <c r="D18" s="8"/>
      <c r="E18" s="8"/>
    </row>
    <row r="19" ht="20.05" customHeight="1">
      <c r="A19" s="8"/>
      <c r="B19" t="s" s="15">
        <v>192</v>
      </c>
      <c r="C19" s="8"/>
      <c r="D19" s="8"/>
      <c r="E19" s="8"/>
    </row>
    <row r="20" ht="20.05" customHeight="1">
      <c r="A20" s="8"/>
      <c r="B20" t="s" s="7">
        <v>193</v>
      </c>
      <c r="C20" t="s" s="7">
        <v>186</v>
      </c>
      <c r="D20" s="8"/>
      <c r="E20" s="8"/>
    </row>
    <row r="21" ht="20.05" customHeight="1">
      <c r="A21" s="8"/>
      <c r="B21" t="s" s="7">
        <v>194</v>
      </c>
      <c r="C21" t="s" s="7">
        <v>157</v>
      </c>
      <c r="D21" s="8"/>
      <c r="E21" s="8"/>
    </row>
    <row r="22" ht="20.05" customHeight="1">
      <c r="A22" t="s" s="7">
        <v>262</v>
      </c>
      <c r="B22" t="s" s="7">
        <v>185</v>
      </c>
      <c r="C22" t="s" s="7">
        <v>186</v>
      </c>
      <c r="D22" s="8"/>
      <c r="E22" s="8"/>
    </row>
    <row r="23" ht="20.05" customHeight="1">
      <c r="A23" s="8"/>
      <c r="B23" t="s" s="7">
        <v>190</v>
      </c>
      <c r="C23" t="s" s="7">
        <v>157</v>
      </c>
      <c r="D23" s="8"/>
      <c r="E23" s="8"/>
    </row>
    <row r="24" ht="20.05" customHeight="1">
      <c r="A24" s="8"/>
      <c r="B24" s="8"/>
      <c r="C24" s="8"/>
      <c r="D24" s="8"/>
      <c r="E24" s="8"/>
    </row>
    <row r="25" ht="20.05" customHeight="1">
      <c r="A25" t="s" s="7">
        <v>200</v>
      </c>
      <c r="B25" t="s" s="7">
        <v>201</v>
      </c>
      <c r="C25" s="8"/>
      <c r="D25" s="8"/>
      <c r="E25" s="8"/>
    </row>
    <row r="26" ht="20.05" customHeight="1">
      <c r="A26" t="s" s="7">
        <v>202</v>
      </c>
      <c r="B26" t="s" s="7">
        <v>203</v>
      </c>
      <c r="C26" s="8"/>
      <c r="D26" s="8"/>
      <c r="E26" s="8"/>
    </row>
    <row r="27" ht="20.05" customHeight="1">
      <c r="A27" s="8"/>
      <c r="B27" s="8"/>
      <c r="C27" s="8"/>
      <c r="D27" s="8"/>
      <c r="E27" s="8"/>
    </row>
    <row r="28" ht="20.05" customHeight="1">
      <c r="A28" t="s" s="7">
        <v>204</v>
      </c>
      <c r="B28" t="s" s="7">
        <v>263</v>
      </c>
      <c r="C28" s="8"/>
      <c r="D28" s="8"/>
      <c r="E28" s="8"/>
    </row>
    <row r="29" ht="20.05" customHeight="1">
      <c r="A29" s="8"/>
      <c r="B29" s="8"/>
      <c r="C29" s="8"/>
      <c r="D29" s="8"/>
      <c r="E29" s="8"/>
    </row>
    <row r="30" ht="20.05" customHeight="1">
      <c r="A30" t="s" s="7">
        <v>264</v>
      </c>
      <c r="B30" s="8"/>
      <c r="C30" s="8"/>
      <c r="D30" s="8"/>
      <c r="E30" s="8"/>
    </row>
    <row r="31" ht="20.05" customHeight="1">
      <c r="A31" t="s" s="7">
        <v>265</v>
      </c>
      <c r="B31" s="8"/>
      <c r="C31" s="8"/>
      <c r="D31" s="8"/>
      <c r="E31" s="8"/>
    </row>
    <row r="32" ht="20.05" customHeight="1">
      <c r="A32" t="s" s="7">
        <v>208</v>
      </c>
      <c r="B32" s="8"/>
      <c r="C32" s="8"/>
      <c r="D32" s="8"/>
      <c r="E32" s="8"/>
    </row>
    <row r="33" ht="20.05" customHeight="1">
      <c r="A33" t="s" s="7">
        <v>266</v>
      </c>
      <c r="B33" s="8"/>
      <c r="C33" s="8"/>
      <c r="D33" s="8"/>
      <c r="E33" s="8"/>
    </row>
    <row r="34" ht="20.05" customHeight="1">
      <c r="A34" t="s" s="7">
        <v>267</v>
      </c>
      <c r="B34" s="11">
        <v>5000000</v>
      </c>
      <c r="C34" s="8"/>
      <c r="D34" s="8"/>
      <c r="E34" s="8"/>
    </row>
    <row r="35" ht="20.05" customHeight="1">
      <c r="A35" t="s" s="7">
        <v>268</v>
      </c>
      <c r="B35" s="11">
        <v>400000</v>
      </c>
      <c r="C35" s="8"/>
      <c r="D35" s="8"/>
      <c r="E35" s="8"/>
    </row>
    <row r="36" ht="20.05" customHeight="1">
      <c r="A36" t="s" s="7">
        <v>269</v>
      </c>
      <c r="B36" s="11">
        <v>650000</v>
      </c>
      <c r="C36" s="8"/>
      <c r="D36" s="8"/>
      <c r="E36" s="8"/>
    </row>
    <row r="37" ht="20.05" customHeight="1">
      <c r="A37" t="s" s="9">
        <v>270</v>
      </c>
      <c r="B37" s="12">
        <f>SUM(B34:B36)</f>
        <v>6050000</v>
      </c>
      <c r="C37" s="8"/>
      <c r="D37" s="8"/>
      <c r="E37" s="8"/>
    </row>
    <row r="38" ht="20.05" customHeight="1">
      <c r="A38" s="8"/>
      <c r="B38" s="8"/>
      <c r="C38" s="8"/>
      <c r="D38" s="8"/>
      <c r="E38" s="8"/>
    </row>
    <row r="39" ht="20.05" customHeight="1">
      <c r="A39" t="s" s="7">
        <v>271</v>
      </c>
      <c r="B39" s="8"/>
      <c r="C39" s="8"/>
      <c r="D39" s="8"/>
      <c r="E39" s="8"/>
    </row>
    <row r="40" ht="20.05" customHeight="1">
      <c r="A40" t="s" s="7">
        <v>272</v>
      </c>
      <c r="B40" s="8"/>
      <c r="C40" s="8"/>
      <c r="D40" s="8"/>
      <c r="E40" s="8"/>
    </row>
    <row r="41" ht="20.05" customHeight="1">
      <c r="A41" t="s" s="7">
        <v>273</v>
      </c>
      <c r="B41" s="8"/>
      <c r="C41" s="8"/>
      <c r="D41" s="8"/>
      <c r="E41" s="8"/>
    </row>
    <row r="42" ht="20.05" customHeight="1">
      <c r="A42" s="8"/>
      <c r="B42" s="8"/>
      <c r="C42" s="8"/>
      <c r="D42" s="8"/>
      <c r="E42" s="8"/>
    </row>
    <row r="43" ht="20.05" customHeight="1">
      <c r="A43" t="s" s="7">
        <v>274</v>
      </c>
      <c r="B43" s="11">
        <v>600000</v>
      </c>
      <c r="C43" s="8"/>
      <c r="D43" s="8"/>
      <c r="E43" s="8"/>
    </row>
    <row r="44" ht="20.05" customHeight="1">
      <c r="A44" t="s" s="7">
        <v>275</v>
      </c>
      <c r="B44" s="11">
        <v>600000</v>
      </c>
      <c r="C44" s="8"/>
      <c r="D44" s="8"/>
      <c r="E44" s="8"/>
    </row>
    <row r="45" ht="20.05" customHeight="1">
      <c r="A45" t="s" s="7">
        <v>276</v>
      </c>
      <c r="B45" s="11">
        <v>-200000</v>
      </c>
      <c r="C45" s="11">
        <f>600000*0.1</f>
        <v>60000</v>
      </c>
      <c r="D45" s="8"/>
      <c r="E45" s="8"/>
    </row>
    <row r="46" ht="20.05" customHeight="1">
      <c r="A46" t="s" s="7">
        <v>277</v>
      </c>
      <c r="B46" s="11">
        <f>SUM(B44:B45)</f>
        <v>400000</v>
      </c>
      <c r="C46" s="8"/>
      <c r="D46" s="8"/>
      <c r="E46" s="8"/>
    </row>
    <row r="47" ht="20.05" customHeight="1">
      <c r="A47" s="8"/>
      <c r="B47" s="8"/>
      <c r="C47" s="8"/>
      <c r="D47" s="8"/>
      <c r="E47" s="8"/>
    </row>
    <row r="48" ht="20.05" customHeight="1">
      <c r="A48" t="s" s="7">
        <v>278</v>
      </c>
      <c r="B48" s="11">
        <v>400000</v>
      </c>
      <c r="C48" s="8"/>
      <c r="D48" s="8"/>
      <c r="E48" s="8"/>
    </row>
    <row r="49" ht="20.05" customHeight="1">
      <c r="A49" t="s" s="7">
        <v>279</v>
      </c>
      <c r="B49" s="17">
        <v>0.1</v>
      </c>
      <c r="C49" s="8"/>
      <c r="D49" s="8"/>
      <c r="E49" s="8"/>
    </row>
    <row r="50" ht="20.05" customHeight="1">
      <c r="A50" s="8"/>
      <c r="B50" s="18">
        <v>44816</v>
      </c>
      <c r="C50" s="8"/>
      <c r="D50" s="8"/>
      <c r="E50" s="8"/>
    </row>
    <row r="51" ht="20.05" customHeight="1">
      <c r="A51" t="s" s="9">
        <v>280</v>
      </c>
      <c r="B51" s="12">
        <f>400000*0.1*9/12</f>
        <v>30000</v>
      </c>
      <c r="C51" s="8"/>
      <c r="D51" s="8"/>
      <c r="E51" s="8"/>
    </row>
    <row r="52" ht="20.05" customHeight="1">
      <c r="A52" s="8"/>
      <c r="B52" s="8"/>
      <c r="C52" s="8"/>
      <c r="D52" s="8"/>
      <c r="E52" s="8"/>
    </row>
    <row r="53" ht="20.05" customHeight="1">
      <c r="A53" t="s" s="7">
        <v>281</v>
      </c>
      <c r="B53" s="8"/>
      <c r="C53" s="8"/>
      <c r="D53" s="8"/>
      <c r="E53" s="8"/>
    </row>
    <row r="54" ht="32.05" customHeight="1">
      <c r="A54" t="s" s="7">
        <v>282</v>
      </c>
      <c r="B54" s="8"/>
      <c r="C54" s="8"/>
      <c r="D54" s="8"/>
      <c r="E54" s="8"/>
    </row>
    <row r="55" ht="20.05" customHeight="1">
      <c r="A55" t="s" s="7">
        <v>283</v>
      </c>
      <c r="B55" s="11">
        <v>200000</v>
      </c>
      <c r="C55" s="8"/>
      <c r="D55" s="8"/>
      <c r="E55" s="8"/>
    </row>
    <row r="56" ht="20.05" customHeight="1">
      <c r="A56" t="s" s="7">
        <v>284</v>
      </c>
      <c r="B56" s="11">
        <v>0.5935</v>
      </c>
      <c r="C56" s="8"/>
      <c r="D56" s="8"/>
      <c r="E56" s="8"/>
    </row>
    <row r="57" ht="20.05" customHeight="1">
      <c r="A57" t="s" s="9">
        <v>285</v>
      </c>
      <c r="B57" s="12">
        <f>B55*B56</f>
        <v>118700</v>
      </c>
      <c r="C57" s="8"/>
      <c r="D57" s="8"/>
      <c r="E57" s="8"/>
    </row>
    <row r="58" ht="20.05" customHeight="1">
      <c r="A58" s="8"/>
      <c r="B58" s="8"/>
      <c r="C58" s="8"/>
      <c r="D58" s="8"/>
      <c r="E58" s="8"/>
    </row>
    <row r="59" ht="20.05" customHeight="1">
      <c r="A59" t="s" s="7">
        <v>286</v>
      </c>
      <c r="B59" s="8"/>
      <c r="C59" s="8"/>
      <c r="D59" s="8"/>
      <c r="E59" s="8"/>
    </row>
    <row r="60" ht="32.05" customHeight="1">
      <c r="A60" t="s" s="7">
        <v>282</v>
      </c>
      <c r="B60" s="8"/>
      <c r="C60" s="8"/>
      <c r="D60" s="8"/>
      <c r="E60" s="8"/>
    </row>
    <row r="61" ht="20.05" customHeight="1">
      <c r="A61" t="s" s="7">
        <v>287</v>
      </c>
      <c r="B61" s="11">
        <v>20000</v>
      </c>
      <c r="C61" s="8"/>
      <c r="D61" s="8"/>
      <c r="E61" s="8"/>
    </row>
    <row r="62" ht="20.05" customHeight="1">
      <c r="A62" t="s" s="7">
        <v>288</v>
      </c>
      <c r="B62" s="11">
        <v>5.712</v>
      </c>
      <c r="C62" s="8"/>
      <c r="D62" s="8"/>
      <c r="E62" s="8"/>
    </row>
    <row r="63" ht="20.05" customHeight="1">
      <c r="A63" t="s" s="7">
        <v>289</v>
      </c>
      <c r="B63" s="11">
        <f>B61*B62</f>
        <v>114240</v>
      </c>
      <c r="C63" s="8"/>
      <c r="D63" s="8"/>
      <c r="E63" s="8"/>
    </row>
    <row r="64" ht="20.05" customHeight="1">
      <c r="A64" s="8"/>
      <c r="B64" s="8"/>
      <c r="C64" s="8"/>
      <c r="D64" s="8"/>
      <c r="E64" s="8"/>
    </row>
    <row r="65" ht="20.05" customHeight="1">
      <c r="A65" t="s" s="9">
        <v>290</v>
      </c>
      <c r="B65" s="12">
        <f>114240-20000</f>
        <v>94240</v>
      </c>
      <c r="C65" s="8"/>
      <c r="D65" s="8"/>
      <c r="E65" s="8"/>
    </row>
    <row r="66" ht="20.05" customHeight="1">
      <c r="A66" s="8"/>
      <c r="B66" s="8"/>
      <c r="C66" s="8"/>
      <c r="D66" s="8"/>
      <c r="E66" s="8"/>
    </row>
    <row r="67" ht="20.05" customHeight="1">
      <c r="A67" t="s" s="9">
        <v>17</v>
      </c>
      <c r="B67" t="s" s="7">
        <v>291</v>
      </c>
      <c r="C67" s="8"/>
      <c r="D67" s="8"/>
      <c r="E67" s="8"/>
    </row>
    <row r="68" ht="32.05" customHeight="1">
      <c r="A68" t="s" s="7">
        <v>292</v>
      </c>
      <c r="B68" t="s" s="7">
        <v>99</v>
      </c>
      <c r="C68" t="s" s="7">
        <v>293</v>
      </c>
      <c r="D68" t="s" s="7">
        <v>294</v>
      </c>
      <c r="E68" s="8"/>
    </row>
    <row r="69" ht="20.05" customHeight="1">
      <c r="A69" t="s" s="7">
        <v>295</v>
      </c>
      <c r="B69" t="s" s="7">
        <v>102</v>
      </c>
      <c r="C69" t="s" s="7">
        <v>296</v>
      </c>
      <c r="D69" t="s" s="7">
        <v>297</v>
      </c>
      <c r="E69" t="s" s="7">
        <v>99</v>
      </c>
    </row>
    <row r="70" ht="20.05" customHeight="1">
      <c r="A70" t="s" s="7">
        <v>298</v>
      </c>
      <c r="B70" t="s" s="7">
        <v>99</v>
      </c>
      <c r="C70" t="s" s="7">
        <v>299</v>
      </c>
      <c r="D70" t="s" s="7">
        <v>295</v>
      </c>
      <c r="E70" t="s" s="7">
        <v>102</v>
      </c>
    </row>
    <row r="71" ht="20.05" customHeight="1">
      <c r="A71" s="8"/>
      <c r="B71" s="8"/>
      <c r="C71" s="8"/>
      <c r="D71" t="s" s="7">
        <v>300</v>
      </c>
      <c r="E71" t="s" s="7">
        <v>99</v>
      </c>
    </row>
    <row r="72" ht="20.05" customHeight="1">
      <c r="A72" t="s" s="15">
        <v>301</v>
      </c>
      <c r="B72" t="s" s="7">
        <v>302</v>
      </c>
      <c r="C72" s="8"/>
      <c r="D72" s="8"/>
      <c r="E72" s="8"/>
    </row>
    <row r="73" ht="20.05" customHeight="1">
      <c r="A73" t="s" s="7">
        <v>303</v>
      </c>
      <c r="B73" t="s" s="7">
        <v>304</v>
      </c>
      <c r="C73" s="8"/>
      <c r="D73" t="s" s="7">
        <v>305</v>
      </c>
      <c r="E73" s="8"/>
    </row>
    <row r="74" ht="20.05" customHeight="1">
      <c r="A74" t="s" s="7">
        <v>306</v>
      </c>
      <c r="B74" t="s" s="7">
        <v>307</v>
      </c>
      <c r="C74" s="8"/>
      <c r="D74" t="s" s="7">
        <v>308</v>
      </c>
      <c r="E74" t="s" s="7">
        <v>99</v>
      </c>
    </row>
    <row r="75" ht="20.05" customHeight="1">
      <c r="A75" s="8"/>
      <c r="B75" s="8"/>
      <c r="C75" s="8"/>
      <c r="D75" t="s" s="7">
        <v>309</v>
      </c>
      <c r="E75" t="s" s="7">
        <v>102</v>
      </c>
    </row>
    <row r="76" ht="20.05" customHeight="1">
      <c r="A76" t="s" s="7">
        <v>264</v>
      </c>
      <c r="B76" s="8"/>
      <c r="C76" s="8"/>
      <c r="D76" t="s" s="7">
        <v>310</v>
      </c>
      <c r="E76" t="s" s="7">
        <v>99</v>
      </c>
    </row>
    <row r="77" ht="20.05" customHeight="1">
      <c r="A77" t="s" s="7">
        <v>265</v>
      </c>
      <c r="B77" s="8"/>
      <c r="C77" s="8"/>
      <c r="D77" s="8"/>
      <c r="E77" s="8"/>
    </row>
    <row r="78" ht="20.05" customHeight="1">
      <c r="A78" t="s" s="7">
        <v>311</v>
      </c>
      <c r="B78" s="11">
        <f>5000000*0.99-150000</f>
        <v>4800000</v>
      </c>
      <c r="C78" t="s" s="7">
        <v>312</v>
      </c>
      <c r="D78" s="8"/>
      <c r="E78" s="8"/>
    </row>
    <row r="79" ht="20.05" customHeight="1">
      <c r="A79" t="s" s="7">
        <v>313</v>
      </c>
      <c r="B79" s="8"/>
      <c r="C79" t="s" s="7">
        <v>314</v>
      </c>
      <c r="D79" s="8"/>
      <c r="E79" s="8"/>
    </row>
    <row r="80" ht="20.05" customHeight="1">
      <c r="A80" t="s" s="7">
        <v>315</v>
      </c>
      <c r="B80" s="8"/>
      <c r="C80" s="8"/>
      <c r="D80" s="8"/>
      <c r="E80" s="8"/>
    </row>
    <row r="81" ht="20.05" customHeight="1">
      <c r="A81" t="s" s="7">
        <v>316</v>
      </c>
      <c r="B81" s="8"/>
      <c r="C81" s="8"/>
      <c r="D81" s="8"/>
      <c r="E81" s="8"/>
    </row>
    <row r="82" ht="20.05" customHeight="1">
      <c r="A82" t="s" s="7">
        <v>283</v>
      </c>
      <c r="B82" s="11">
        <f>5000000*0.7312</f>
        <v>3656000</v>
      </c>
      <c r="C82" s="8"/>
      <c r="D82" s="8"/>
      <c r="E82" s="8"/>
    </row>
    <row r="83" ht="20.05" customHeight="1">
      <c r="A83" t="s" s="7">
        <v>317</v>
      </c>
      <c r="B83" s="11">
        <f>500000*2.4437</f>
        <v>1221850</v>
      </c>
      <c r="C83" s="8"/>
      <c r="D83" s="8"/>
      <c r="E83" s="8"/>
    </row>
    <row r="84" ht="20.05" customHeight="1">
      <c r="A84" t="s" s="7">
        <v>316</v>
      </c>
      <c r="B84" s="11">
        <f>SUM(B82:B83)</f>
        <v>4877850</v>
      </c>
      <c r="C84" s="8"/>
      <c r="D84" s="8"/>
      <c r="E84" s="8"/>
    </row>
    <row r="85" ht="20.05" customHeight="1">
      <c r="A85" s="8"/>
      <c r="B85" s="8"/>
      <c r="C85" s="8"/>
      <c r="D85" s="8"/>
      <c r="E85" s="8"/>
    </row>
    <row r="86" ht="20.05" customHeight="1">
      <c r="A86" t="s" s="7">
        <v>318</v>
      </c>
      <c r="B86" s="8"/>
      <c r="C86" s="8"/>
      <c r="D86" s="8"/>
      <c r="E86" s="8"/>
    </row>
    <row r="87" ht="20.05" customHeight="1">
      <c r="A87" t="s" s="7">
        <v>283</v>
      </c>
      <c r="B87" s="11">
        <f>5000000*0.7118</f>
        <v>3559000</v>
      </c>
      <c r="C87" s="8"/>
      <c r="D87" s="8"/>
      <c r="E87" s="8"/>
    </row>
    <row r="88" ht="20.05" customHeight="1">
      <c r="A88" t="s" s="7">
        <v>317</v>
      </c>
      <c r="B88" s="11">
        <f>500000*2.4018</f>
        <v>1200900</v>
      </c>
      <c r="C88" s="8"/>
      <c r="D88" s="8"/>
      <c r="E88" s="8"/>
    </row>
    <row r="89" ht="20.05" customHeight="1">
      <c r="A89" t="s" s="7">
        <v>318</v>
      </c>
      <c r="B89" s="11">
        <f>SUM(B87:B88)</f>
        <v>4759900</v>
      </c>
      <c r="C89" s="8"/>
      <c r="D89" s="8"/>
      <c r="E89" s="8"/>
    </row>
    <row r="90" ht="20.05" customHeight="1">
      <c r="A90" s="8"/>
      <c r="B90" s="8"/>
      <c r="C90" s="8"/>
      <c r="D90" s="8"/>
      <c r="E90" s="8"/>
    </row>
    <row r="91" ht="20.05" customHeight="1">
      <c r="A91" t="s" s="7">
        <v>319</v>
      </c>
      <c r="B91" s="8"/>
      <c r="C91" s="8"/>
      <c r="D91" s="8"/>
      <c r="E91" s="8"/>
    </row>
    <row r="92" ht="20.05" customHeight="1">
      <c r="A92" s="19">
        <v>0.11</v>
      </c>
      <c r="B92" t="s" s="20">
        <v>320</v>
      </c>
      <c r="C92" s="19">
        <v>0.12</v>
      </c>
      <c r="D92" s="8"/>
      <c r="E92" s="8"/>
    </row>
    <row r="93" ht="20.05" customHeight="1">
      <c r="A93" s="11">
        <v>4877850</v>
      </c>
      <c r="B93" s="11">
        <v>4800000</v>
      </c>
      <c r="C93" s="11">
        <v>4759900</v>
      </c>
      <c r="D93" s="8"/>
      <c r="E93" s="8"/>
    </row>
    <row r="94" ht="20.05" customHeight="1">
      <c r="A94" s="8"/>
      <c r="B94" s="8"/>
      <c r="C94" s="8"/>
      <c r="D94" s="8"/>
      <c r="E94" s="8"/>
    </row>
    <row r="95" ht="20.05" customHeight="1">
      <c r="A95" t="s" s="7">
        <v>321</v>
      </c>
      <c r="B95" s="19">
        <v>0.01</v>
      </c>
      <c r="C95" s="8"/>
      <c r="D95" s="8"/>
      <c r="E95" s="8"/>
    </row>
    <row r="96" ht="20.05" customHeight="1">
      <c r="A96" t="s" s="7">
        <v>322</v>
      </c>
      <c r="B96" s="11">
        <f>4877850-4759900</f>
        <v>117950</v>
      </c>
      <c r="C96" s="8"/>
      <c r="D96" s="8"/>
      <c r="E96" s="8"/>
    </row>
    <row r="97" ht="20.05" customHeight="1">
      <c r="A97" s="8"/>
      <c r="B97" s="8"/>
      <c r="C97" s="8"/>
      <c r="D97" s="8"/>
      <c r="E97" s="8"/>
    </row>
    <row r="98" ht="20.05" customHeight="1">
      <c r="A98" t="s" s="7">
        <v>323</v>
      </c>
      <c r="B98" s="11">
        <f>0.11+0.01*77850/117950</f>
        <v>0.116600254345061</v>
      </c>
      <c r="C98" s="21">
        <v>0.1166</v>
      </c>
      <c r="D98" s="8"/>
      <c r="E98" s="8"/>
    </row>
    <row r="99" ht="20.05" customHeight="1">
      <c r="A99" t="s" s="7">
        <v>324</v>
      </c>
      <c r="B99" s="11">
        <f>0.12-0.01*40100/117950</f>
        <v>0.116600254345061</v>
      </c>
      <c r="C99" s="21">
        <v>0.1166</v>
      </c>
      <c r="D99" s="8"/>
      <c r="E99" s="8"/>
    </row>
    <row r="100" ht="20.05" customHeight="1">
      <c r="A100" s="8"/>
      <c r="B100" s="8"/>
      <c r="C100" s="8"/>
      <c r="D100" s="8"/>
      <c r="E100" s="8"/>
    </row>
    <row r="101" ht="20.05" customHeight="1">
      <c r="A101" t="s" s="7">
        <v>325</v>
      </c>
      <c r="B101" s="11">
        <v>4800000</v>
      </c>
      <c r="C101" s="8"/>
      <c r="D101" s="8"/>
      <c r="E101" s="8"/>
    </row>
    <row r="102" ht="20.05" customHeight="1">
      <c r="A102" t="s" s="7">
        <v>229</v>
      </c>
      <c r="B102" s="11">
        <v>11.66</v>
      </c>
      <c r="C102" s="8"/>
      <c r="D102" s="8"/>
      <c r="E102" s="8"/>
    </row>
    <row r="103" ht="20.05" customHeight="1">
      <c r="A103" t="s" s="9">
        <v>326</v>
      </c>
      <c r="B103" s="12">
        <f>4800000*0.1166</f>
        <v>559680</v>
      </c>
      <c r="C103" s="8"/>
      <c r="D103" s="8"/>
      <c r="E103" s="8"/>
    </row>
    <row r="104" ht="20.05" customHeight="1">
      <c r="A104" s="8"/>
      <c r="B104" s="8"/>
      <c r="C104" s="8"/>
      <c r="D104" s="8"/>
      <c r="E104" s="8"/>
    </row>
    <row r="105" ht="20.05" customHeight="1">
      <c r="A105" t="s" s="7">
        <v>208</v>
      </c>
      <c r="B105" s="8"/>
      <c r="C105" s="8"/>
      <c r="D105" s="8"/>
      <c r="E105" s="8"/>
    </row>
    <row r="106" ht="20.05" customHeight="1">
      <c r="A106" t="s" s="7">
        <v>327</v>
      </c>
      <c r="B106" s="8"/>
      <c r="C106" s="8"/>
      <c r="D106" s="8"/>
      <c r="E106" s="8"/>
    </row>
    <row r="107" ht="20.05" customHeight="1">
      <c r="A107" t="s" s="7">
        <v>328</v>
      </c>
      <c r="B107" s="11">
        <v>1077200</v>
      </c>
      <c r="C107" s="8"/>
      <c r="D107" s="8"/>
      <c r="E107" s="8"/>
    </row>
    <row r="108" ht="20.05" customHeight="1">
      <c r="A108" t="s" s="7">
        <v>290</v>
      </c>
      <c r="B108" s="11">
        <v>1064600</v>
      </c>
      <c r="C108" s="8"/>
      <c r="D108" s="8"/>
      <c r="E108" s="8"/>
    </row>
    <row r="109" ht="20.05" customHeight="1">
      <c r="A109" s="8"/>
      <c r="B109" s="8"/>
      <c r="C109" s="8"/>
      <c r="D109" s="8"/>
      <c r="E109" s="8"/>
    </row>
    <row r="110" ht="20.05" customHeight="1">
      <c r="A110" t="s" s="7">
        <v>329</v>
      </c>
      <c r="B110" s="8"/>
      <c r="C110" s="8"/>
      <c r="D110" s="8"/>
      <c r="E110" s="8"/>
    </row>
    <row r="111" ht="20.05" customHeight="1">
      <c r="A111" t="s" s="7">
        <v>330</v>
      </c>
      <c r="B111" s="8"/>
      <c r="C111" s="8"/>
      <c r="D111" s="8"/>
      <c r="E111" s="8"/>
    </row>
    <row r="112" ht="20.05" customHeight="1">
      <c r="A112" t="s" s="7">
        <v>331</v>
      </c>
      <c r="B112" s="8"/>
      <c r="C112" s="8"/>
      <c r="D112" s="8"/>
      <c r="E112" s="8"/>
    </row>
    <row r="113" ht="20.05" customHeight="1">
      <c r="A113" s="8"/>
      <c r="B113" s="8"/>
      <c r="C113" s="8"/>
      <c r="D113" s="8"/>
      <c r="E113" s="8"/>
    </row>
    <row r="114" ht="20.05" customHeight="1">
      <c r="A114" t="s" s="7">
        <v>332</v>
      </c>
      <c r="B114" s="11">
        <f>1000000*0.12</f>
        <v>120000</v>
      </c>
      <c r="C114" s="8"/>
      <c r="D114" s="8"/>
      <c r="E114" s="8"/>
    </row>
    <row r="115" ht="20.05" customHeight="1">
      <c r="A115" s="8"/>
      <c r="B115" s="8"/>
      <c r="C115" s="8"/>
      <c r="D115" s="8"/>
      <c r="E115" s="8"/>
    </row>
    <row r="116" ht="20.05" customHeight="1">
      <c r="A116" t="s" s="7">
        <v>333</v>
      </c>
      <c r="B116" t="s" s="7">
        <v>334</v>
      </c>
      <c r="C116" s="8"/>
      <c r="D116" s="8"/>
      <c r="E116" s="8"/>
    </row>
    <row r="117" ht="20.05" customHeight="1">
      <c r="A117" t="s" s="7">
        <v>335</v>
      </c>
      <c r="B117" s="11">
        <v>1064600</v>
      </c>
      <c r="C117" s="8"/>
      <c r="D117" s="8"/>
      <c r="E117" s="8"/>
    </row>
    <row r="118" ht="20.05" customHeight="1">
      <c r="A118" t="s" s="7">
        <v>325</v>
      </c>
      <c r="B118" s="11">
        <v>-1077200</v>
      </c>
      <c r="C118" s="8"/>
      <c r="D118" s="8"/>
      <c r="E118" s="8"/>
    </row>
    <row r="119" ht="20.05" customHeight="1">
      <c r="A119" t="s" s="7">
        <v>336</v>
      </c>
      <c r="B119" s="11">
        <f>SUM(B117:B118)</f>
        <v>-12600</v>
      </c>
      <c r="C119" s="8"/>
      <c r="D119" s="8"/>
      <c r="E119" s="8"/>
    </row>
    <row r="120" ht="20.05" customHeight="1">
      <c r="A120" s="8"/>
      <c r="B120" s="8"/>
      <c r="C120" s="8"/>
      <c r="D120" s="8"/>
      <c r="E120" s="8"/>
    </row>
    <row r="121" ht="20.05" customHeight="1">
      <c r="A121" t="s" s="7">
        <v>209</v>
      </c>
      <c r="B121" s="8"/>
      <c r="C121" s="8"/>
      <c r="D121" s="8"/>
      <c r="E121" s="8"/>
    </row>
    <row r="122" ht="20.05" customHeight="1">
      <c r="A122" s="22">
        <v>42736</v>
      </c>
      <c r="B122" s="8"/>
      <c r="C122" s="8"/>
      <c r="D122" s="8"/>
      <c r="E122" s="8"/>
    </row>
    <row r="123" ht="20.05" customHeight="1">
      <c r="A123" t="s" s="7">
        <v>292</v>
      </c>
      <c r="B123" s="11">
        <v>6000000</v>
      </c>
      <c r="C123" s="8"/>
      <c r="D123" s="8"/>
      <c r="E123" s="8"/>
    </row>
    <row r="124" ht="20.05" customHeight="1">
      <c r="A124" t="s" s="7">
        <v>337</v>
      </c>
      <c r="B124" s="11">
        <v>-5399300</v>
      </c>
      <c r="C124" s="8"/>
      <c r="D124" s="8"/>
      <c r="E124" s="8"/>
    </row>
    <row r="125" ht="20.05" customHeight="1">
      <c r="A125" t="s" s="7">
        <v>298</v>
      </c>
      <c r="B125" s="11">
        <f>B124+B123</f>
        <v>600700</v>
      </c>
      <c r="C125" s="8"/>
      <c r="D125" s="8"/>
      <c r="E125" s="8"/>
    </row>
    <row r="126" ht="20.05" customHeight="1">
      <c r="A126" s="8"/>
      <c r="B126" s="8"/>
      <c r="C126" s="8"/>
      <c r="D126" s="8"/>
      <c r="E126" s="8"/>
    </row>
    <row r="127" ht="20.05" customHeight="1">
      <c r="A127" s="22">
        <v>43830</v>
      </c>
      <c r="B127" s="8"/>
      <c r="C127" s="8"/>
      <c r="D127" s="8"/>
      <c r="E127" s="8"/>
    </row>
    <row r="128" ht="20.05" customHeight="1">
      <c r="A128" t="s" s="7">
        <v>338</v>
      </c>
      <c r="B128" s="11">
        <v>5550000</v>
      </c>
      <c r="C128" s="8"/>
      <c r="D128" s="8"/>
      <c r="E128" s="8"/>
    </row>
    <row r="129" ht="20.05" customHeight="1">
      <c r="A129" t="s" s="7">
        <v>337</v>
      </c>
      <c r="B129" s="11">
        <v>-5400000</v>
      </c>
      <c r="C129" s="8"/>
      <c r="D129" s="8"/>
      <c r="E129" s="8"/>
    </row>
    <row r="130" ht="20.05" customHeight="1">
      <c r="A130" t="s" s="7">
        <v>298</v>
      </c>
      <c r="B130" s="11">
        <f>SUM(B128:B129)</f>
        <v>150000</v>
      </c>
      <c r="C130" s="8"/>
      <c r="D130" s="8"/>
      <c r="E130" s="8"/>
    </row>
    <row r="131" ht="20.05" customHeight="1">
      <c r="A131" s="8"/>
      <c r="B131" s="8"/>
      <c r="C131" s="8"/>
      <c r="D131" s="8"/>
      <c r="E131" s="8"/>
    </row>
    <row r="132" ht="20.05" customHeight="1">
      <c r="A132" t="s" s="7">
        <v>339</v>
      </c>
      <c r="B132" s="11">
        <v>5400000</v>
      </c>
      <c r="C132" s="8"/>
      <c r="D132" s="8"/>
      <c r="E132" s="8"/>
    </row>
    <row r="133" ht="20.05" customHeight="1">
      <c r="A133" t="s" s="7">
        <v>340</v>
      </c>
      <c r="B133" s="11">
        <v>-5178300</v>
      </c>
      <c r="C133" s="8"/>
      <c r="D133" s="8"/>
      <c r="E133" s="8"/>
    </row>
    <row r="134" ht="20.05" customHeight="1">
      <c r="A134" t="s" s="9">
        <v>341</v>
      </c>
      <c r="B134" s="12">
        <f>SUM(B132:B133)</f>
        <v>221700</v>
      </c>
      <c r="C134" s="8"/>
      <c r="D134" s="8"/>
      <c r="E134" s="8"/>
    </row>
    <row r="135" ht="20.05" customHeight="1">
      <c r="A135" s="8"/>
      <c r="B135" s="8"/>
      <c r="C135" s="8"/>
      <c r="D135" s="8"/>
      <c r="E135" s="8"/>
    </row>
    <row r="136" ht="20.05" customHeight="1">
      <c r="A136" t="s" s="7">
        <v>342</v>
      </c>
      <c r="B136" s="8"/>
      <c r="C136" s="8"/>
      <c r="D136" s="8"/>
      <c r="E136" s="8"/>
    </row>
    <row r="137" ht="20.05" customHeight="1">
      <c r="A137" t="s" s="7">
        <v>292</v>
      </c>
      <c r="B137" s="11">
        <v>10000000</v>
      </c>
      <c r="C137" s="8"/>
      <c r="D137" s="8"/>
      <c r="E137" s="8"/>
    </row>
    <row r="138" ht="20.05" customHeight="1">
      <c r="A138" t="s" s="7">
        <v>343</v>
      </c>
      <c r="B138" s="11">
        <v>-9700000</v>
      </c>
      <c r="C138" s="8"/>
      <c r="D138" s="8"/>
      <c r="E138" s="8"/>
    </row>
    <row r="139" ht="20.05" customHeight="1">
      <c r="A139" t="s" s="7">
        <v>298</v>
      </c>
      <c r="B139" s="11">
        <f>SUM(B137:B138)</f>
        <v>300000</v>
      </c>
      <c r="C139" s="8"/>
      <c r="D139" s="8"/>
      <c r="E139" s="8"/>
    </row>
    <row r="140" ht="20.05" customHeight="1">
      <c r="A140" s="8"/>
      <c r="B140" s="8"/>
      <c r="C140" s="8"/>
      <c r="D140" s="8"/>
      <c r="E140" s="8"/>
    </row>
    <row r="141" ht="20.05" customHeight="1">
      <c r="A141" t="s" s="7">
        <v>344</v>
      </c>
      <c r="B141" s="11">
        <v>80000</v>
      </c>
      <c r="C141" s="8"/>
      <c r="D141" s="8"/>
      <c r="E141" s="8"/>
    </row>
    <row r="142" ht="20.05" customHeight="1">
      <c r="A142" t="s" s="7">
        <v>345</v>
      </c>
      <c r="B142" s="19">
        <v>0.03</v>
      </c>
      <c r="C142" s="8"/>
      <c r="D142" s="8"/>
      <c r="E142" s="8"/>
    </row>
    <row r="143" ht="20.05" customHeight="1">
      <c r="A143" t="s" s="7">
        <v>346</v>
      </c>
      <c r="B143" s="11">
        <f>B141*B142</f>
        <v>2400</v>
      </c>
      <c r="C143" s="8"/>
      <c r="D143" s="8"/>
      <c r="E143" s="8"/>
    </row>
    <row r="144" ht="20.05" customHeight="1">
      <c r="A144" s="8"/>
      <c r="B144" s="8"/>
      <c r="C144" s="8"/>
      <c r="D144" s="8"/>
      <c r="E144" s="8"/>
    </row>
    <row r="145" ht="20.05" customHeight="1">
      <c r="A145" t="s" s="9">
        <v>347</v>
      </c>
      <c r="B145" s="12">
        <f>B139-B143</f>
        <v>297600</v>
      </c>
      <c r="C145" s="8"/>
      <c r="D145" s="8"/>
      <c r="E145" s="8"/>
    </row>
    <row r="146" ht="20.05" customHeight="1">
      <c r="A146" s="8"/>
      <c r="B146" s="8"/>
      <c r="C146" s="8"/>
      <c r="D146" s="8"/>
      <c r="E146" s="8"/>
    </row>
    <row r="147" ht="20.05" customHeight="1">
      <c r="A147" t="s" s="9">
        <v>348</v>
      </c>
      <c r="B147" s="8"/>
      <c r="C147" s="8"/>
      <c r="D147" s="8"/>
      <c r="E147" s="8"/>
    </row>
    <row r="148" ht="20.05" customHeight="1">
      <c r="A148" t="s" s="7">
        <v>349</v>
      </c>
      <c r="B148" s="8"/>
      <c r="C148" s="8"/>
      <c r="D148" s="8"/>
      <c r="E148" s="8"/>
    </row>
    <row r="149" ht="20.05" customHeight="1">
      <c r="A149" t="s" s="7">
        <v>350</v>
      </c>
      <c r="B149" t="s" s="7">
        <v>99</v>
      </c>
      <c r="C149" s="8"/>
      <c r="D149" s="8"/>
      <c r="E149" s="8"/>
    </row>
    <row r="150" ht="20.05" customHeight="1">
      <c r="A150" t="s" s="7">
        <v>351</v>
      </c>
      <c r="B150" t="s" s="7">
        <v>102</v>
      </c>
      <c r="C150" s="8"/>
      <c r="D150" s="8"/>
      <c r="E150" s="8"/>
    </row>
    <row r="151" ht="20.05" customHeight="1">
      <c r="A151" t="s" s="7">
        <v>352</v>
      </c>
      <c r="B151" t="s" s="7">
        <v>99</v>
      </c>
      <c r="C151" s="8"/>
      <c r="D151" s="8"/>
      <c r="E151" s="8"/>
    </row>
    <row r="152" ht="20.05" customHeight="1">
      <c r="A152" s="8"/>
      <c r="B152" s="8"/>
      <c r="C152" s="8"/>
      <c r="D152" s="8"/>
      <c r="E152" s="8"/>
    </row>
    <row r="153" ht="20.05" customHeight="1">
      <c r="A153" t="s" s="7">
        <v>353</v>
      </c>
      <c r="B153" s="8"/>
      <c r="C153" s="8"/>
      <c r="D153" s="8"/>
      <c r="E153" s="8"/>
    </row>
    <row r="154" ht="20.05" customHeight="1">
      <c r="A154" t="s" s="7">
        <v>354</v>
      </c>
      <c r="B154" t="s" s="7">
        <v>355</v>
      </c>
      <c r="C154" t="s" s="7">
        <v>99</v>
      </c>
      <c r="D154" s="8"/>
      <c r="E154" s="8"/>
    </row>
    <row r="155" ht="20.05" customHeight="1">
      <c r="A155" t="s" s="7">
        <v>356</v>
      </c>
      <c r="B155" t="s" s="7">
        <v>351</v>
      </c>
      <c r="C155" t="s" s="7">
        <v>102</v>
      </c>
      <c r="D155" s="8"/>
      <c r="E155" s="8"/>
    </row>
    <row r="156" ht="20.05" customHeight="1">
      <c r="A156" t="s" s="7">
        <v>357</v>
      </c>
      <c r="B156" t="s" s="7">
        <v>334</v>
      </c>
      <c r="C156" t="s" s="7">
        <v>99</v>
      </c>
      <c r="D156" s="8"/>
      <c r="E156" s="8"/>
    </row>
    <row r="157" ht="20.05" customHeight="1">
      <c r="A157" s="8"/>
      <c r="B157" s="8"/>
      <c r="C157" s="8"/>
      <c r="D157" s="8"/>
      <c r="E157" s="8"/>
    </row>
    <row r="158" ht="20.05" customHeight="1">
      <c r="A158" t="s" s="7">
        <v>358</v>
      </c>
      <c r="B158" s="8"/>
      <c r="C158" s="8"/>
      <c r="D158" s="8"/>
      <c r="E158" s="8"/>
    </row>
    <row r="159" ht="20.05" customHeight="1">
      <c r="A159" t="s" s="7">
        <v>359</v>
      </c>
      <c r="B159" s="8"/>
      <c r="C159" s="8"/>
      <c r="D159" s="8"/>
      <c r="E159" s="8"/>
    </row>
    <row r="160" ht="20.05" customHeight="1">
      <c r="A160" t="s" s="7">
        <v>360</v>
      </c>
      <c r="B160" t="s" s="7">
        <v>361</v>
      </c>
      <c r="C160" s="8"/>
      <c r="D160" s="8"/>
      <c r="E160" s="8"/>
    </row>
    <row r="161" ht="20.05" customHeight="1">
      <c r="A161" t="s" s="7">
        <v>362</v>
      </c>
      <c r="B161" t="s" s="7">
        <v>363</v>
      </c>
      <c r="C161" s="8"/>
      <c r="D161" s="8"/>
      <c r="E161" s="8"/>
    </row>
    <row r="162" ht="20.05" customHeight="1">
      <c r="A162" s="8"/>
      <c r="B162" s="8"/>
      <c r="C162" s="8"/>
      <c r="D162" s="8"/>
      <c r="E162" s="8"/>
    </row>
    <row r="163" ht="20.05" customHeight="1">
      <c r="A163" t="s" s="7">
        <v>364</v>
      </c>
      <c r="B163" t="s" s="7">
        <v>99</v>
      </c>
      <c r="C163" s="8"/>
      <c r="D163" s="8"/>
      <c r="E163" s="8"/>
    </row>
    <row r="164" ht="44.05" customHeight="1">
      <c r="A164" t="s" s="7">
        <v>365</v>
      </c>
      <c r="B164" t="s" s="7">
        <v>102</v>
      </c>
      <c r="C164" s="8"/>
      <c r="D164" s="8"/>
      <c r="E164" s="8"/>
    </row>
    <row r="165" ht="20.05" customHeight="1">
      <c r="A165" t="s" s="7">
        <v>366</v>
      </c>
      <c r="B165" t="s" s="7">
        <v>99</v>
      </c>
      <c r="C165" s="8"/>
      <c r="D165" s="8"/>
      <c r="E165" s="8"/>
    </row>
    <row r="166" ht="20.05" customHeight="1">
      <c r="A166" s="8"/>
      <c r="B166" s="8"/>
      <c r="C166" s="8"/>
      <c r="D166" s="8"/>
      <c r="E166" s="8"/>
    </row>
    <row r="167" ht="32.05" customHeight="1">
      <c r="A167" t="s" s="7">
        <v>367</v>
      </c>
      <c r="B167" t="s" s="7">
        <v>368</v>
      </c>
      <c r="C167" s="8"/>
      <c r="D167" s="8"/>
      <c r="E167" s="8"/>
    </row>
    <row r="168" ht="20.05" customHeight="1">
      <c r="A168" s="8"/>
      <c r="B168" s="8"/>
      <c r="C168" s="8"/>
      <c r="D168" s="8"/>
      <c r="E168" s="8"/>
    </row>
    <row r="169" ht="20.05" customHeight="1">
      <c r="A169" t="s" s="7">
        <v>271</v>
      </c>
      <c r="B169" s="8"/>
      <c r="C169" s="8"/>
      <c r="D169" s="8"/>
      <c r="E169" s="8"/>
    </row>
    <row r="170" ht="20.05" customHeight="1">
      <c r="A170" t="s" s="7">
        <v>349</v>
      </c>
      <c r="B170" s="8"/>
      <c r="C170" s="8"/>
      <c r="D170" s="8"/>
      <c r="E170" s="8"/>
    </row>
    <row r="171" ht="20.05" customHeight="1">
      <c r="A171" t="s" s="7">
        <v>369</v>
      </c>
      <c r="B171" s="11">
        <v>400000</v>
      </c>
      <c r="C171" s="8"/>
      <c r="D171" s="8"/>
      <c r="E171" s="8"/>
    </row>
    <row r="172" ht="32.05" customHeight="1">
      <c r="A172" t="s" s="7">
        <v>370</v>
      </c>
      <c r="B172" s="11">
        <v>-660000</v>
      </c>
      <c r="C172" s="8"/>
      <c r="D172" s="8"/>
      <c r="E172" s="8"/>
    </row>
    <row r="173" ht="20.05" customHeight="1">
      <c r="A173" t="s" s="7">
        <v>371</v>
      </c>
      <c r="B173" s="11">
        <v>-260000</v>
      </c>
      <c r="C173" s="8"/>
      <c r="D173" s="8"/>
      <c r="E173" s="8"/>
    </row>
    <row r="174" ht="20.05" customHeight="1">
      <c r="A174" s="8"/>
      <c r="B174" s="8"/>
      <c r="C174" s="8"/>
      <c r="D174" s="8"/>
      <c r="E174" s="8"/>
    </row>
    <row r="175" ht="20.05" customHeight="1">
      <c r="A175" t="s" s="7">
        <v>372</v>
      </c>
      <c r="B175" s="8"/>
      <c r="C175" s="8"/>
      <c r="D175" s="8"/>
      <c r="E175" s="8"/>
    </row>
    <row r="176" ht="20.05" customHeight="1">
      <c r="A176" t="s" s="7">
        <v>353</v>
      </c>
      <c r="B176" s="8"/>
      <c r="C176" s="8"/>
      <c r="D176" s="8"/>
      <c r="E176" s="8"/>
    </row>
    <row r="177" ht="20.05" customHeight="1">
      <c r="A177" t="s" s="7">
        <v>373</v>
      </c>
      <c r="B177" s="11">
        <f>12*200000</f>
        <v>2400000</v>
      </c>
      <c r="C177" s="8"/>
      <c r="D177" s="8"/>
      <c r="E177" s="8"/>
    </row>
    <row r="178" ht="20.05" customHeight="1">
      <c r="A178" t="s" s="7">
        <v>351</v>
      </c>
      <c r="B178" s="11">
        <v>-2500000</v>
      </c>
      <c r="C178" s="8"/>
      <c r="D178" s="8"/>
      <c r="E178" s="8"/>
    </row>
    <row r="179" ht="20.05" customHeight="1">
      <c r="A179" t="s" s="7">
        <v>371</v>
      </c>
      <c r="B179" s="11">
        <v>-100000</v>
      </c>
      <c r="C179" s="8"/>
      <c r="D179" s="8"/>
      <c r="E179" s="8"/>
    </row>
    <row r="180" ht="20.05" customHeight="1">
      <c r="A180" s="8"/>
      <c r="B180" s="8"/>
      <c r="C180" s="8"/>
      <c r="D180" s="8"/>
      <c r="E180" s="8"/>
    </row>
    <row r="181" ht="20.05" customHeight="1">
      <c r="A181" t="s" s="7">
        <v>373</v>
      </c>
      <c r="B181" s="11">
        <v>2400000</v>
      </c>
      <c r="C181" s="8"/>
      <c r="D181" s="8"/>
      <c r="E181" s="8"/>
    </row>
    <row r="182" ht="20.05" customHeight="1">
      <c r="A182" t="s" s="7">
        <v>374</v>
      </c>
      <c r="B182" s="11">
        <v>-2000000</v>
      </c>
      <c r="C182" s="8"/>
      <c r="D182" s="8"/>
      <c r="E182" s="8"/>
    </row>
    <row r="183" ht="20.05" customHeight="1">
      <c r="A183" t="s" s="7">
        <v>375</v>
      </c>
      <c r="B183" s="11">
        <v>400000</v>
      </c>
      <c r="C183" s="8"/>
      <c r="D183" s="8"/>
      <c r="E183" s="8"/>
    </row>
    <row r="184" ht="20.05" customHeight="1">
      <c r="A184" s="8"/>
      <c r="B184" s="8"/>
      <c r="C184" s="8"/>
      <c r="D184" s="8"/>
      <c r="E184" s="8"/>
    </row>
    <row r="185" ht="20.05" customHeight="1">
      <c r="A185" t="s" s="7">
        <v>376</v>
      </c>
      <c r="B185" s="8"/>
      <c r="C185" s="8"/>
      <c r="D185" s="8"/>
      <c r="E185" s="8"/>
    </row>
    <row r="186" ht="20.05" customHeight="1">
      <c r="A186" t="s" s="7">
        <v>377</v>
      </c>
      <c r="B186" s="11">
        <v>2200000</v>
      </c>
      <c r="C186" s="8"/>
      <c r="D186" s="8"/>
      <c r="E186" s="8"/>
    </row>
    <row r="187" ht="20.05" customHeight="1">
      <c r="A187" t="s" s="7">
        <v>351</v>
      </c>
      <c r="B187" s="11">
        <v>-2500000</v>
      </c>
      <c r="C187" s="8"/>
      <c r="D187" s="8"/>
      <c r="E187" s="8"/>
    </row>
    <row r="188" ht="20.05" customHeight="1">
      <c r="A188" t="s" s="7">
        <v>371</v>
      </c>
      <c r="B188" s="11">
        <v>-300000</v>
      </c>
      <c r="C188" s="8"/>
      <c r="D188" s="8"/>
      <c r="E188" s="8"/>
    </row>
    <row r="189" ht="20.05" customHeight="1">
      <c r="A189" s="8"/>
      <c r="B189" s="8"/>
      <c r="C189" s="8"/>
      <c r="D189" s="8"/>
      <c r="E189" s="8"/>
    </row>
    <row r="190" ht="20.05" customHeight="1">
      <c r="A190" t="s" s="7">
        <v>377</v>
      </c>
      <c r="B190" s="11">
        <v>2200000</v>
      </c>
      <c r="C190" s="8"/>
      <c r="D190" s="8"/>
      <c r="E190" s="8"/>
    </row>
    <row r="191" ht="20.05" customHeight="1">
      <c r="A191" t="s" s="7">
        <v>374</v>
      </c>
      <c r="B191" s="11">
        <v>-2000000</v>
      </c>
      <c r="C191" s="8"/>
      <c r="D191" s="8"/>
      <c r="E191" s="8"/>
    </row>
    <row r="192" ht="20.05" customHeight="1">
      <c r="A192" t="s" s="7">
        <v>375</v>
      </c>
      <c r="B192" s="11">
        <v>200000</v>
      </c>
      <c r="C192" s="8"/>
      <c r="D192" s="8"/>
      <c r="E192" s="8"/>
    </row>
    <row r="193" ht="20.05" customHeight="1">
      <c r="A193" s="8"/>
      <c r="B193" s="8"/>
      <c r="C193" s="8"/>
      <c r="D193" s="8"/>
      <c r="E193" s="8"/>
    </row>
    <row r="194" ht="20.05" customHeight="1">
      <c r="A194" t="s" s="7">
        <v>378</v>
      </c>
      <c r="B194" s="8"/>
      <c r="C194" s="8"/>
      <c r="D194" s="8"/>
      <c r="E194" s="8"/>
    </row>
    <row r="195" ht="20.05" customHeight="1">
      <c r="A195" t="s" s="7">
        <v>351</v>
      </c>
      <c r="B195" s="11">
        <v>2500000</v>
      </c>
      <c r="C195" s="8"/>
      <c r="D195" s="8"/>
      <c r="E195" s="8"/>
    </row>
    <row r="196" ht="20.05" customHeight="1">
      <c r="A196" t="s" s="7">
        <v>351</v>
      </c>
      <c r="B196" s="11">
        <v>-2500000</v>
      </c>
      <c r="C196" s="8"/>
      <c r="D196" s="8"/>
      <c r="E196" s="8"/>
    </row>
    <row r="197" ht="20.05" customHeight="1">
      <c r="A197" t="s" s="7">
        <v>371</v>
      </c>
      <c r="B197" s="11">
        <v>0</v>
      </c>
      <c r="C197" s="8"/>
      <c r="D197" s="8"/>
      <c r="E197" s="8"/>
    </row>
    <row r="198" ht="20.05" customHeight="1">
      <c r="A198" s="8"/>
      <c r="B198" s="8"/>
      <c r="C198" s="8"/>
      <c r="D198" s="8"/>
      <c r="E198" s="8"/>
    </row>
    <row r="199" ht="20.05" customHeight="1">
      <c r="A199" t="s" s="7">
        <v>351</v>
      </c>
      <c r="B199" s="11">
        <v>2500000</v>
      </c>
      <c r="C199" s="8"/>
      <c r="D199" s="8"/>
      <c r="E199" s="8"/>
    </row>
    <row r="200" ht="20.05" customHeight="1">
      <c r="A200" t="s" s="7">
        <v>374</v>
      </c>
      <c r="B200" s="11">
        <v>-2000000</v>
      </c>
      <c r="C200" s="8"/>
      <c r="D200" s="8"/>
      <c r="E200" s="8"/>
    </row>
    <row r="201" ht="20.05" customHeight="1">
      <c r="A201" t="s" s="7">
        <v>375</v>
      </c>
      <c r="B201" s="11">
        <v>500000</v>
      </c>
      <c r="C201" s="8"/>
      <c r="D201" s="8"/>
      <c r="E201" s="8"/>
    </row>
    <row r="202" ht="20.05" customHeight="1">
      <c r="A202" s="8"/>
      <c r="B202" s="8"/>
      <c r="C202" s="8"/>
      <c r="D202" s="8"/>
      <c r="E202" s="8"/>
    </row>
    <row r="203" ht="20.05" customHeight="1">
      <c r="A203" t="s" s="7">
        <v>379</v>
      </c>
      <c r="B203" s="8"/>
      <c r="C203" s="8"/>
      <c r="D203" s="8"/>
      <c r="E203" s="8"/>
    </row>
    <row r="204" ht="20.05" customHeight="1">
      <c r="A204" t="s" s="7">
        <v>358</v>
      </c>
      <c r="B204" s="8"/>
      <c r="C204" s="8"/>
      <c r="D204" s="8"/>
      <c r="E204" s="8"/>
    </row>
    <row r="205" ht="20.05" customHeight="1">
      <c r="A205" t="s" s="7">
        <v>364</v>
      </c>
      <c r="B205" s="8"/>
      <c r="C205" s="11">
        <v>6000000</v>
      </c>
      <c r="D205" s="8"/>
      <c r="E205" s="8"/>
    </row>
    <row r="206" ht="44.05" customHeight="1">
      <c r="A206" t="s" s="7">
        <v>365</v>
      </c>
      <c r="B206" s="8"/>
      <c r="C206" s="8"/>
      <c r="D206" s="8"/>
      <c r="E206" s="8"/>
    </row>
    <row r="207" ht="20.05" customHeight="1">
      <c r="A207" t="s" s="7">
        <v>380</v>
      </c>
      <c r="B207" s="11">
        <f>-5000000*0.77</f>
        <v>-3850000</v>
      </c>
      <c r="C207" s="8"/>
      <c r="D207" s="8"/>
      <c r="E207" s="8"/>
    </row>
    <row r="208" ht="20.05" customHeight="1">
      <c r="A208" t="s" s="7">
        <v>381</v>
      </c>
      <c r="B208" s="11">
        <f>-5000000*0.13*2.53</f>
        <v>-1644500</v>
      </c>
      <c r="C208" s="11">
        <f>SUM(B207:B208)</f>
        <v>-5494500</v>
      </c>
      <c r="D208" s="8"/>
      <c r="E208" s="8"/>
    </row>
    <row r="209" ht="20.05" customHeight="1">
      <c r="A209" t="s" s="7">
        <v>366</v>
      </c>
      <c r="B209" s="8"/>
      <c r="C209" s="11">
        <f>SUM(C205:C208)</f>
        <v>505500</v>
      </c>
      <c r="D209" s="8"/>
      <c r="E209" s="8"/>
    </row>
    <row r="210" ht="20.05" customHeight="1">
      <c r="A210" s="8"/>
      <c r="B210" s="8"/>
      <c r="C210" s="8"/>
      <c r="D210" s="8"/>
      <c r="E210" s="8"/>
    </row>
    <row r="211" ht="20.05" customHeight="1">
      <c r="A211" s="8"/>
      <c r="B211" s="8"/>
      <c r="C211" s="8"/>
      <c r="D211" s="8"/>
      <c r="E211" s="8"/>
    </row>
    <row r="212" ht="20.05" customHeight="1">
      <c r="A212" t="s" s="7">
        <v>382</v>
      </c>
      <c r="B212" s="11">
        <f>505500/6000000</f>
        <v>0.08425000000000001</v>
      </c>
      <c r="C212" t="s" s="7">
        <v>383</v>
      </c>
      <c r="D212" s="8"/>
      <c r="E212" s="8"/>
    </row>
    <row r="213" ht="20.05" customHeight="1">
      <c r="A213" s="8"/>
      <c r="B213" s="8"/>
      <c r="C213" t="s" s="7">
        <v>384</v>
      </c>
      <c r="D213" s="8"/>
      <c r="E213" s="8"/>
    </row>
    <row r="214" ht="20.05" customHeight="1">
      <c r="A214" s="8"/>
      <c r="B214" s="8"/>
      <c r="C214" s="8"/>
      <c r="D214" s="8"/>
      <c r="E214" s="8"/>
    </row>
    <row r="215" ht="20.05" customHeight="1">
      <c r="A215" t="s" s="7">
        <v>385</v>
      </c>
      <c r="B215" s="11">
        <v>1000000</v>
      </c>
      <c r="C215" s="8"/>
      <c r="D215" s="8"/>
      <c r="E215" s="8"/>
    </row>
    <row r="216" ht="20.05" customHeight="1">
      <c r="A216" t="s" s="7">
        <v>386</v>
      </c>
      <c r="B216" s="11">
        <v>1000000</v>
      </c>
      <c r="C216" s="8"/>
      <c r="D216" s="8"/>
      <c r="E216" s="8"/>
    </row>
    <row r="217" ht="20.05" customHeight="1">
      <c r="A217" s="8"/>
      <c r="B217" s="8"/>
      <c r="C217" s="8"/>
      <c r="D217" s="8"/>
      <c r="E217" s="8"/>
    </row>
    <row r="218" ht="20.05" customHeight="1">
      <c r="A218" t="s" s="7">
        <v>387</v>
      </c>
      <c r="B218" s="8"/>
      <c r="C218" s="8"/>
      <c r="D218" s="8"/>
      <c r="E218" s="8"/>
    </row>
    <row r="219" ht="20.05" customHeight="1">
      <c r="A219" s="8"/>
      <c r="B219" s="8"/>
      <c r="C219" s="8"/>
      <c r="D219" s="8"/>
      <c r="E219" s="8"/>
    </row>
    <row r="220" ht="20.05" customHeight="1">
      <c r="A220" s="8"/>
      <c r="B220" s="8"/>
      <c r="C220" s="8"/>
      <c r="D220" s="8"/>
      <c r="E220" s="8"/>
    </row>
    <row r="221" ht="20.05" customHeight="1">
      <c r="A221" s="8"/>
      <c r="B221" s="8"/>
      <c r="C221" s="8"/>
      <c r="D221" s="8"/>
      <c r="E221" s="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E117"/>
  <sheetViews>
    <sheetView workbookViewId="0" showGridLines="0" defaultGridColor="1"/>
  </sheetViews>
  <sheetFormatPr defaultColWidth="16.3333" defaultRowHeight="19.9" customHeight="1" outlineLevelRow="0" outlineLevelCol="0"/>
  <cols>
    <col min="1" max="1" width="27.8438" style="23" customWidth="1"/>
    <col min="2" max="2" width="37.9375" style="23" customWidth="1"/>
    <col min="3" max="3" width="34.9922" style="23" customWidth="1"/>
    <col min="4" max="5" width="16.3516" style="23" customWidth="1"/>
    <col min="6" max="16384" width="16.3516" style="23" customWidth="1"/>
  </cols>
  <sheetData>
    <row r="1" ht="20.05" customHeight="1">
      <c r="A1" t="s" s="9">
        <v>389</v>
      </c>
      <c r="B1" s="8"/>
      <c r="C1" s="8"/>
      <c r="D1" s="8"/>
      <c r="E1" s="8"/>
    </row>
    <row r="2" ht="56.05" customHeight="1">
      <c r="A2" t="s" s="9">
        <v>390</v>
      </c>
      <c r="B2" s="8"/>
      <c r="C2" s="8"/>
      <c r="D2" t="s" s="9">
        <v>391</v>
      </c>
      <c r="E2" s="8"/>
    </row>
    <row r="3" ht="20.05" customHeight="1">
      <c r="A3" t="s" s="7">
        <v>392</v>
      </c>
      <c r="B3" t="s" s="7">
        <v>393</v>
      </c>
      <c r="C3" t="s" s="7">
        <v>394</v>
      </c>
      <c r="D3" s="8"/>
      <c r="E3" s="8"/>
    </row>
    <row r="4" ht="20.05" customHeight="1">
      <c r="A4" t="s" s="7">
        <v>395</v>
      </c>
      <c r="B4" t="s" s="7">
        <v>396</v>
      </c>
      <c r="C4" t="s" s="7">
        <v>397</v>
      </c>
      <c r="D4" s="8"/>
      <c r="E4" s="8"/>
    </row>
    <row r="5" ht="20.05" customHeight="1">
      <c r="A5" t="s" s="9">
        <v>398</v>
      </c>
      <c r="B5" t="s" s="9">
        <v>399</v>
      </c>
      <c r="C5" t="s" s="7">
        <v>400</v>
      </c>
      <c r="D5" s="8"/>
      <c r="E5" s="8"/>
    </row>
    <row r="6" ht="20.05" customHeight="1">
      <c r="A6" s="8"/>
      <c r="B6" s="8"/>
      <c r="C6" s="8"/>
      <c r="D6" s="8"/>
      <c r="E6" s="8"/>
    </row>
    <row r="7" ht="20.05" customHeight="1">
      <c r="A7" t="s" s="9">
        <v>401</v>
      </c>
      <c r="B7" t="s" s="7">
        <v>402</v>
      </c>
      <c r="C7" t="s" s="7">
        <v>403</v>
      </c>
      <c r="D7" s="8"/>
      <c r="E7" s="8"/>
    </row>
    <row r="8" ht="32.05" customHeight="1">
      <c r="A8" s="8"/>
      <c r="B8" t="s" s="7">
        <v>404</v>
      </c>
      <c r="C8" s="8"/>
      <c r="D8" s="8"/>
      <c r="E8" s="8"/>
    </row>
    <row r="9" ht="20.05" customHeight="1">
      <c r="A9" s="8"/>
      <c r="B9" t="s" s="7">
        <v>405</v>
      </c>
      <c r="C9" s="8"/>
      <c r="D9" s="8"/>
      <c r="E9" s="8"/>
    </row>
    <row r="10" ht="20.05" customHeight="1">
      <c r="A10" s="8"/>
      <c r="B10" t="s" s="7">
        <v>406</v>
      </c>
      <c r="C10" s="8"/>
      <c r="D10" s="8"/>
      <c r="E10" s="8"/>
    </row>
    <row r="11" ht="20.05" customHeight="1">
      <c r="A11" s="8"/>
      <c r="B11" s="8"/>
      <c r="C11" s="8"/>
      <c r="D11" s="8"/>
      <c r="E11" s="8"/>
    </row>
    <row r="12" ht="32.05" customHeight="1">
      <c r="A12" s="8"/>
      <c r="B12" t="s" s="7">
        <v>407</v>
      </c>
      <c r="C12" t="s" s="7">
        <v>408</v>
      </c>
      <c r="D12" s="8"/>
      <c r="E12" s="8"/>
    </row>
    <row r="13" ht="20.05" customHeight="1">
      <c r="A13" s="8"/>
      <c r="B13" s="8"/>
      <c r="C13" s="8"/>
      <c r="D13" s="8"/>
      <c r="E13" s="8"/>
    </row>
    <row r="14" ht="20.05" customHeight="1">
      <c r="A14" s="8"/>
      <c r="B14" s="8"/>
      <c r="C14" s="8"/>
      <c r="D14" s="8"/>
      <c r="E14" s="8"/>
    </row>
    <row r="15" ht="20.05" customHeight="1">
      <c r="A15" s="8"/>
      <c r="B15" t="s" s="14">
        <v>403</v>
      </c>
      <c r="C15" t="s" s="14">
        <v>408</v>
      </c>
      <c r="D15" s="8"/>
      <c r="E15" s="8"/>
    </row>
    <row r="16" ht="20.05" customHeight="1">
      <c r="A16" t="s" s="7">
        <v>409</v>
      </c>
      <c r="B16" t="s" s="7">
        <v>410</v>
      </c>
      <c r="C16" t="s" s="7">
        <v>197</v>
      </c>
      <c r="D16" s="8"/>
      <c r="E16" s="8"/>
    </row>
    <row r="17" ht="20.05" customHeight="1">
      <c r="A17" s="8"/>
      <c r="B17" t="s" s="7">
        <v>411</v>
      </c>
      <c r="C17" t="s" s="7">
        <v>411</v>
      </c>
      <c r="D17" s="8"/>
      <c r="E17" s="8"/>
    </row>
    <row r="18" ht="20.05" customHeight="1">
      <c r="A18" t="s" s="7">
        <v>412</v>
      </c>
      <c r="B18" t="s" s="7">
        <v>413</v>
      </c>
      <c r="C18" t="s" s="7">
        <v>414</v>
      </c>
      <c r="D18" s="8"/>
      <c r="E18" s="8"/>
    </row>
    <row r="19" ht="20.05" customHeight="1">
      <c r="A19" s="8"/>
      <c r="B19" t="s" s="7">
        <v>415</v>
      </c>
      <c r="C19" t="s" s="7">
        <v>416</v>
      </c>
      <c r="D19" s="8"/>
      <c r="E19" s="8"/>
    </row>
    <row r="20" ht="20.05" customHeight="1">
      <c r="A20" s="8"/>
      <c r="B20" t="s" s="7">
        <v>417</v>
      </c>
      <c r="C20" t="s" s="7">
        <v>418</v>
      </c>
      <c r="D20" s="8"/>
      <c r="E20" s="8"/>
    </row>
    <row r="21" ht="20.05" customHeight="1">
      <c r="A21" s="8"/>
      <c r="B21" t="s" s="7">
        <v>419</v>
      </c>
      <c r="C21" t="s" s="7">
        <v>420</v>
      </c>
      <c r="D21" s="8"/>
      <c r="E21" s="8"/>
    </row>
    <row r="22" ht="20.05" customHeight="1">
      <c r="A22" s="8"/>
      <c r="B22" s="8"/>
      <c r="C22" t="s" s="7">
        <v>421</v>
      </c>
      <c r="D22" s="8"/>
      <c r="E22" s="8"/>
    </row>
    <row r="23" ht="20.05" customHeight="1">
      <c r="A23" s="8"/>
      <c r="B23" s="8"/>
      <c r="C23" t="s" s="7">
        <v>422</v>
      </c>
      <c r="D23" s="8"/>
      <c r="E23" s="8"/>
    </row>
    <row r="24" ht="20.05" customHeight="1">
      <c r="A24" s="8"/>
      <c r="B24" s="8"/>
      <c r="C24" t="s" s="7">
        <v>415</v>
      </c>
      <c r="D24" s="8"/>
      <c r="E24" s="8"/>
    </row>
    <row r="25" ht="20.05" customHeight="1">
      <c r="A25" s="8"/>
      <c r="B25" s="8"/>
      <c r="C25" t="s" s="7">
        <v>417</v>
      </c>
      <c r="D25" s="8"/>
      <c r="E25" s="8"/>
    </row>
    <row r="26" ht="20.05" customHeight="1">
      <c r="A26" s="8"/>
      <c r="B26" s="8"/>
      <c r="C26" t="s" s="7">
        <v>419</v>
      </c>
      <c r="D26" s="8"/>
      <c r="E26" s="8"/>
    </row>
    <row r="27" ht="20.05" customHeight="1">
      <c r="A27" t="s" s="7">
        <v>423</v>
      </c>
      <c r="B27" t="s" s="7">
        <v>424</v>
      </c>
      <c r="C27" t="s" s="7">
        <v>424</v>
      </c>
      <c r="D27" s="8"/>
      <c r="E27" s="8"/>
    </row>
    <row r="28" ht="20.05" customHeight="1">
      <c r="A28" s="8"/>
      <c r="B28" t="s" s="7">
        <v>425</v>
      </c>
      <c r="C28" t="s" s="7">
        <v>425</v>
      </c>
      <c r="D28" s="8"/>
      <c r="E28" s="8"/>
    </row>
    <row r="29" ht="20.05" customHeight="1">
      <c r="A29" s="8"/>
      <c r="B29" t="s" s="7">
        <v>426</v>
      </c>
      <c r="C29" t="s" s="7">
        <v>427</v>
      </c>
      <c r="D29" s="8"/>
      <c r="E29" s="8"/>
    </row>
    <row r="30" ht="32.05" customHeight="1">
      <c r="A30" s="8"/>
      <c r="B30" s="8"/>
      <c r="C30" t="s" s="7">
        <v>428</v>
      </c>
      <c r="D30" s="8"/>
      <c r="E30" s="8"/>
    </row>
    <row r="31" ht="20.05" customHeight="1">
      <c r="A31" t="s" s="7">
        <v>429</v>
      </c>
      <c r="B31" t="s" s="7">
        <v>99</v>
      </c>
      <c r="C31" t="s" s="7">
        <v>99</v>
      </c>
      <c r="D31" s="8"/>
      <c r="E31" s="8"/>
    </row>
    <row r="32" ht="20.05" customHeight="1">
      <c r="A32" t="s" s="7">
        <v>179</v>
      </c>
      <c r="B32" t="s" s="7">
        <v>99</v>
      </c>
      <c r="C32" t="s" s="7">
        <v>99</v>
      </c>
      <c r="D32" s="8"/>
      <c r="E32" s="8"/>
    </row>
    <row r="33" ht="20.05" customHeight="1">
      <c r="A33" t="s" s="7">
        <v>430</v>
      </c>
      <c r="B33" t="s" s="7">
        <v>431</v>
      </c>
      <c r="C33" t="s" s="7">
        <v>432</v>
      </c>
      <c r="D33" s="8"/>
      <c r="E33" s="8"/>
    </row>
    <row r="34" ht="20.05" customHeight="1">
      <c r="A34" s="8"/>
      <c r="B34" t="s" s="7">
        <v>433</v>
      </c>
      <c r="C34" t="s" s="7">
        <v>434</v>
      </c>
      <c r="D34" s="8"/>
      <c r="E34" s="8"/>
    </row>
    <row r="35" ht="20.05" customHeight="1">
      <c r="A35" s="8"/>
      <c r="B35" s="8"/>
      <c r="C35" s="8"/>
      <c r="D35" s="8"/>
      <c r="E35" s="8"/>
    </row>
    <row r="36" ht="20.05" customHeight="1">
      <c r="A36" s="8"/>
      <c r="B36" t="s" s="7">
        <v>435</v>
      </c>
      <c r="C36" t="s" s="7">
        <v>436</v>
      </c>
      <c r="D36" s="8"/>
      <c r="E36" s="8"/>
    </row>
    <row r="37" ht="20.05" customHeight="1">
      <c r="A37" t="s" s="7">
        <v>437</v>
      </c>
      <c r="B37" t="s" s="7">
        <v>99</v>
      </c>
      <c r="C37" t="s" s="7">
        <v>438</v>
      </c>
      <c r="D37" s="8"/>
      <c r="E37" s="8"/>
    </row>
    <row r="38" ht="20.05" customHeight="1">
      <c r="A38" t="s" s="7">
        <v>439</v>
      </c>
      <c r="B38" t="s" s="7">
        <v>440</v>
      </c>
      <c r="C38" t="s" s="7">
        <v>99</v>
      </c>
      <c r="D38" s="8"/>
      <c r="E38" s="8"/>
    </row>
    <row r="39" ht="20.05" customHeight="1">
      <c r="A39" t="s" s="7">
        <v>403</v>
      </c>
      <c r="B39" t="s" s="7">
        <v>99</v>
      </c>
      <c r="C39" t="s" s="7">
        <v>438</v>
      </c>
      <c r="D39" s="8"/>
      <c r="E39" s="8"/>
    </row>
    <row r="40" ht="20.05" customHeight="1">
      <c r="A40" t="s" s="7">
        <v>441</v>
      </c>
      <c r="B40" t="s" s="7">
        <v>99</v>
      </c>
      <c r="C40" t="s" s="7">
        <v>438</v>
      </c>
      <c r="D40" s="8"/>
      <c r="E40" s="8"/>
    </row>
    <row r="41" ht="20.05" customHeight="1">
      <c r="A41" s="8"/>
      <c r="B41" s="8"/>
      <c r="C41" s="8"/>
      <c r="D41" s="8"/>
      <c r="E41" s="8"/>
    </row>
    <row r="42" ht="20.05" customHeight="1">
      <c r="A42" t="s" s="7">
        <v>442</v>
      </c>
      <c r="B42" t="s" s="7">
        <v>443</v>
      </c>
      <c r="C42" t="s" s="7">
        <v>444</v>
      </c>
      <c r="D42" s="8"/>
      <c r="E42" s="8"/>
    </row>
    <row r="43" ht="20.05" customHeight="1">
      <c r="A43" t="s" s="7">
        <v>445</v>
      </c>
      <c r="B43" t="s" s="7">
        <v>99</v>
      </c>
      <c r="C43" t="s" s="7">
        <v>446</v>
      </c>
      <c r="D43" s="8"/>
      <c r="E43" s="8"/>
    </row>
    <row r="44" ht="20.05" customHeight="1">
      <c r="A44" t="s" s="7">
        <v>447</v>
      </c>
      <c r="B44" t="s" s="7">
        <v>443</v>
      </c>
      <c r="C44" t="s" s="9">
        <v>435</v>
      </c>
      <c r="D44" s="8"/>
      <c r="E44" s="8"/>
    </row>
    <row r="45" ht="20.05" customHeight="1">
      <c r="A45" t="s" s="7">
        <v>448</v>
      </c>
      <c r="B45" t="s" s="7">
        <v>443</v>
      </c>
      <c r="C45" s="8"/>
      <c r="D45" s="8"/>
      <c r="E45" s="8"/>
    </row>
    <row r="46" ht="20.05" customHeight="1">
      <c r="A46" t="s" s="7">
        <v>449</v>
      </c>
      <c r="B46" t="s" s="7">
        <v>99</v>
      </c>
      <c r="C46" s="8"/>
      <c r="D46" s="8"/>
      <c r="E46" s="8"/>
    </row>
    <row r="47" ht="20.05" customHeight="1">
      <c r="A47" s="8"/>
      <c r="B47" s="8"/>
      <c r="C47" s="8"/>
      <c r="D47" s="8"/>
      <c r="E47" s="8"/>
    </row>
    <row r="48" ht="20.05" customHeight="1">
      <c r="A48" t="s" s="7">
        <v>450</v>
      </c>
      <c r="B48" s="8"/>
      <c r="C48" s="8"/>
      <c r="D48" s="8"/>
      <c r="E48" s="8"/>
    </row>
    <row r="49" ht="20.05" customHeight="1">
      <c r="A49" t="s" s="7">
        <v>265</v>
      </c>
      <c r="B49" s="8"/>
      <c r="C49" s="8"/>
      <c r="D49" s="8"/>
      <c r="E49" s="8"/>
    </row>
    <row r="50" ht="20.05" customHeight="1">
      <c r="A50" t="s" s="7">
        <v>286</v>
      </c>
      <c r="B50" s="8"/>
      <c r="C50" s="8"/>
      <c r="D50" s="8"/>
      <c r="E50" s="8"/>
    </row>
    <row r="51" ht="20.05" customHeight="1">
      <c r="A51" s="8"/>
      <c r="B51" s="8"/>
      <c r="C51" s="8"/>
      <c r="D51" s="8"/>
      <c r="E51" s="8"/>
    </row>
    <row r="52" ht="20.05" customHeight="1">
      <c r="A52" t="s" s="7">
        <v>451</v>
      </c>
      <c r="B52" s="8"/>
      <c r="C52" s="8"/>
      <c r="D52" s="8"/>
      <c r="E52" s="8"/>
    </row>
    <row r="53" ht="20.05" customHeight="1">
      <c r="A53" t="s" s="7">
        <v>452</v>
      </c>
      <c r="B53" s="8"/>
      <c r="C53" s="8"/>
      <c r="D53" s="8"/>
      <c r="E53" s="8"/>
    </row>
    <row r="54" ht="20.05" customHeight="1">
      <c r="A54" s="24"/>
      <c r="B54" s="8"/>
      <c r="C54" s="8"/>
      <c r="D54" s="8"/>
      <c r="E54" s="8"/>
    </row>
    <row r="55" ht="20.05" customHeight="1">
      <c r="A55" t="s" s="7">
        <v>453</v>
      </c>
      <c r="B55" s="11">
        <v>4900000</v>
      </c>
      <c r="C55" s="8"/>
      <c r="D55" s="8"/>
      <c r="E55" s="8"/>
    </row>
    <row r="56" ht="20.05" customHeight="1">
      <c r="A56" t="s" s="7">
        <v>454</v>
      </c>
      <c r="B56" s="11">
        <v>-5500000</v>
      </c>
      <c r="C56" s="8"/>
      <c r="D56" s="8"/>
      <c r="E56" s="8"/>
    </row>
    <row r="57" ht="20.05" customHeight="1">
      <c r="A57" t="s" s="7">
        <v>455</v>
      </c>
      <c r="B57" s="11">
        <f>SUM(B55:B56)</f>
        <v>-600000</v>
      </c>
      <c r="C57" s="8"/>
      <c r="D57" s="8"/>
      <c r="E57" s="8"/>
    </row>
    <row r="58" ht="20.05" customHeight="1">
      <c r="A58" s="8"/>
      <c r="B58" s="8"/>
      <c r="C58" s="8"/>
      <c r="D58" s="8"/>
      <c r="E58" s="8"/>
    </row>
    <row r="59" ht="20.05" customHeight="1">
      <c r="A59" t="s" s="7">
        <v>456</v>
      </c>
      <c r="B59" s="8"/>
      <c r="C59" s="8"/>
      <c r="D59" s="8"/>
      <c r="E59" s="8"/>
    </row>
    <row r="60" ht="20.05" customHeight="1">
      <c r="A60" t="s" s="7">
        <v>457</v>
      </c>
      <c r="B60" s="8"/>
      <c r="C60" s="8"/>
      <c r="D60" s="8"/>
      <c r="E60" s="8"/>
    </row>
    <row r="61" ht="20.05" customHeight="1">
      <c r="A61" t="s" s="7">
        <v>458</v>
      </c>
      <c r="B61" s="8"/>
      <c r="C61" s="8"/>
      <c r="D61" s="8"/>
      <c r="E61" s="8"/>
    </row>
    <row r="62" ht="20.05" customHeight="1">
      <c r="A62" s="8"/>
      <c r="B62" t="s" s="7">
        <v>459</v>
      </c>
      <c r="C62" t="s" s="7">
        <v>460</v>
      </c>
      <c r="D62" s="8"/>
      <c r="E62" s="8"/>
    </row>
    <row r="63" ht="20.05" customHeight="1">
      <c r="A63" t="s" s="7">
        <v>409</v>
      </c>
      <c r="B63" s="11">
        <v>37000</v>
      </c>
      <c r="C63" s="11">
        <v>52000</v>
      </c>
      <c r="D63" s="8"/>
      <c r="E63" s="8"/>
    </row>
    <row r="64" ht="20.05" customHeight="1">
      <c r="A64" t="s" s="7">
        <v>461</v>
      </c>
      <c r="B64" s="8"/>
      <c r="C64" s="8"/>
      <c r="D64" s="8"/>
      <c r="E64" s="8"/>
    </row>
    <row r="65" ht="20.05" customHeight="1">
      <c r="A65" t="s" s="7">
        <v>462</v>
      </c>
      <c r="B65" s="11">
        <v>35900</v>
      </c>
      <c r="C65" s="11">
        <v>50000</v>
      </c>
      <c r="D65" s="8"/>
      <c r="E65" s="8"/>
    </row>
    <row r="66" ht="20.05" customHeight="1">
      <c r="A66" t="s" s="7">
        <v>463</v>
      </c>
      <c r="B66" s="11">
        <v>-37000</v>
      </c>
      <c r="C66" s="11">
        <v>-52000</v>
      </c>
      <c r="D66" s="8"/>
      <c r="E66" s="8"/>
    </row>
    <row r="67" ht="20.05" customHeight="1">
      <c r="A67" t="s" s="7">
        <v>464</v>
      </c>
      <c r="B67" s="11">
        <f>SUM(B65:B66)</f>
        <v>-1100</v>
      </c>
      <c r="C67" s="11">
        <f>SUM(C65:C66)</f>
        <v>-2000</v>
      </c>
      <c r="D67" s="8"/>
      <c r="E67" s="8"/>
    </row>
    <row r="68" ht="20.05" customHeight="1">
      <c r="A68" s="8"/>
      <c r="B68" t="s" s="7">
        <v>465</v>
      </c>
      <c r="C68" t="s" s="7">
        <v>466</v>
      </c>
      <c r="D68" s="8"/>
      <c r="E68" s="8"/>
    </row>
    <row r="69" ht="20.05" customHeight="1">
      <c r="A69" s="8"/>
      <c r="B69" s="8"/>
      <c r="C69" s="8"/>
      <c r="D69" s="8"/>
      <c r="E69" s="8"/>
    </row>
    <row r="70" ht="20.05" customHeight="1">
      <c r="A70" t="s" s="7">
        <v>467</v>
      </c>
      <c r="B70" s="8"/>
      <c r="C70" s="8"/>
      <c r="D70" s="8"/>
      <c r="E70" s="8"/>
    </row>
    <row r="71" ht="20.05" customHeight="1">
      <c r="A71" t="s" s="7">
        <v>468</v>
      </c>
      <c r="B71" s="11">
        <v>1100</v>
      </c>
      <c r="C71" s="8"/>
      <c r="D71" s="8"/>
      <c r="E71" s="8"/>
    </row>
    <row r="72" ht="20.05" customHeight="1">
      <c r="A72" t="s" s="7">
        <v>469</v>
      </c>
      <c r="B72" s="11">
        <v>1000</v>
      </c>
      <c r="C72" s="8"/>
      <c r="D72" s="8"/>
      <c r="E72" s="8"/>
    </row>
    <row r="73" ht="20.05" customHeight="1">
      <c r="A73" t="s" s="7">
        <v>470</v>
      </c>
      <c r="B73" s="11">
        <f>SUM(B71:B72)</f>
        <v>2100</v>
      </c>
      <c r="C73" s="8"/>
      <c r="D73" s="8"/>
      <c r="E73" s="8"/>
    </row>
    <row r="74" ht="20.05" customHeight="1">
      <c r="A74" s="8"/>
      <c r="B74" s="8"/>
      <c r="C74" s="8"/>
      <c r="D74" s="8"/>
      <c r="E74" s="8"/>
    </row>
    <row r="75" ht="20.05" customHeight="1">
      <c r="A75" t="s" s="7">
        <v>108</v>
      </c>
      <c r="B75" s="8"/>
      <c r="C75" s="8"/>
      <c r="D75" s="8"/>
      <c r="E75" s="8"/>
    </row>
    <row r="76" ht="20.05" customHeight="1">
      <c r="A76" s="8"/>
      <c r="B76" s="8"/>
      <c r="C76" s="8"/>
      <c r="D76" s="8"/>
      <c r="E76" s="8"/>
    </row>
    <row r="77" ht="32.05" customHeight="1">
      <c r="A77" t="s" s="7">
        <v>471</v>
      </c>
      <c r="B77" s="8"/>
      <c r="C77" s="8"/>
      <c r="D77" s="8"/>
      <c r="E77" s="8"/>
    </row>
    <row r="78" ht="20.05" customHeight="1">
      <c r="A78" t="s" s="7">
        <v>472</v>
      </c>
      <c r="B78" s="11">
        <v>37500</v>
      </c>
      <c r="C78" s="8"/>
      <c r="D78" s="8"/>
      <c r="E78" s="8"/>
    </row>
    <row r="79" ht="20.05" customHeight="1">
      <c r="A79" t="s" s="7">
        <v>473</v>
      </c>
      <c r="B79" s="11">
        <v>-35900</v>
      </c>
      <c r="C79" s="8"/>
      <c r="D79" s="8"/>
      <c r="E79" s="8"/>
    </row>
    <row r="80" ht="20.05" customHeight="1">
      <c r="A80" t="s" s="7">
        <v>474</v>
      </c>
      <c r="B80" s="11">
        <f>SUM(B78:B79)</f>
        <v>1600</v>
      </c>
      <c r="C80" s="8"/>
      <c r="D80" s="8"/>
      <c r="E80" s="8"/>
    </row>
    <row r="81" ht="20.05" customHeight="1">
      <c r="A81" s="8"/>
      <c r="B81" s="8"/>
      <c r="C81" s="8"/>
      <c r="D81" s="8"/>
      <c r="E81" s="8"/>
    </row>
    <row r="82" ht="32.05" customHeight="1">
      <c r="A82" t="s" s="7">
        <v>475</v>
      </c>
      <c r="B82" s="8"/>
      <c r="C82" s="8"/>
      <c r="D82" s="8"/>
      <c r="E82" s="8"/>
    </row>
    <row r="83" ht="20.05" customHeight="1">
      <c r="A83" t="s" s="7">
        <v>476</v>
      </c>
      <c r="B83" s="11">
        <v>28000</v>
      </c>
      <c r="C83" s="8"/>
      <c r="D83" s="8"/>
      <c r="E83" s="8"/>
    </row>
    <row r="84" ht="20.05" customHeight="1">
      <c r="A84" t="s" s="7">
        <v>477</v>
      </c>
      <c r="B84" s="11">
        <v>-26000</v>
      </c>
      <c r="C84" s="8"/>
      <c r="D84" s="8"/>
      <c r="E84" s="8"/>
    </row>
    <row r="85" ht="32.05" customHeight="1">
      <c r="A85" t="s" s="7">
        <v>478</v>
      </c>
      <c r="B85" s="11">
        <v>2000</v>
      </c>
      <c r="C85" s="8"/>
      <c r="D85" s="8"/>
      <c r="E85" s="8"/>
    </row>
    <row r="86" ht="20.05" customHeight="1">
      <c r="A86" s="8"/>
      <c r="B86" s="8"/>
      <c r="C86" s="8"/>
      <c r="D86" s="8"/>
      <c r="E86" s="8"/>
    </row>
    <row r="87" ht="20.05" customHeight="1">
      <c r="A87" t="s" s="7">
        <v>479</v>
      </c>
      <c r="B87" s="8"/>
      <c r="C87" s="8"/>
      <c r="D87" s="8"/>
      <c r="E87" s="8"/>
    </row>
    <row r="88" ht="20.05" customHeight="1">
      <c r="A88" t="s" s="7">
        <v>480</v>
      </c>
      <c r="B88" s="8"/>
      <c r="C88" s="8"/>
      <c r="D88" s="8"/>
      <c r="E88" s="8"/>
    </row>
    <row r="89" ht="20.05" customHeight="1">
      <c r="A89" t="s" s="7">
        <v>481</v>
      </c>
      <c r="B89" s="11">
        <v>24000</v>
      </c>
      <c r="C89" s="8"/>
      <c r="D89" s="8"/>
      <c r="E89" s="8"/>
    </row>
    <row r="90" ht="20.05" customHeight="1">
      <c r="A90" t="s" s="7">
        <v>473</v>
      </c>
      <c r="B90" s="11">
        <v>-26000</v>
      </c>
      <c r="C90" s="8"/>
      <c r="D90" s="8"/>
      <c r="E90" s="8"/>
    </row>
    <row r="91" ht="20.05" customHeight="1">
      <c r="A91" t="s" s="7">
        <v>482</v>
      </c>
      <c r="B91" s="11">
        <v>-2000</v>
      </c>
      <c r="C91" s="8"/>
      <c r="D91" s="8"/>
      <c r="E91" s="8"/>
    </row>
    <row r="92" ht="20.05" customHeight="1">
      <c r="A92" s="8"/>
      <c r="B92" s="8"/>
      <c r="C92" s="8"/>
      <c r="D92" s="8"/>
      <c r="E92" s="8"/>
    </row>
    <row r="93" ht="20.05" customHeight="1">
      <c r="A93" t="s" s="7">
        <v>481</v>
      </c>
      <c r="B93" s="11">
        <v>24000</v>
      </c>
      <c r="C93" s="8"/>
      <c r="D93" s="8"/>
      <c r="E93" s="8"/>
    </row>
    <row r="94" ht="20.05" customHeight="1">
      <c r="A94" t="s" s="7">
        <v>483</v>
      </c>
      <c r="B94" s="11">
        <v>-25000</v>
      </c>
      <c r="C94" s="8"/>
      <c r="D94" s="8"/>
      <c r="E94" s="8"/>
    </row>
    <row r="95" ht="20.05" customHeight="1">
      <c r="A95" t="s" s="7">
        <v>484</v>
      </c>
      <c r="B95" s="11">
        <v>-1000</v>
      </c>
      <c r="C95" s="8"/>
      <c r="D95" s="8"/>
      <c r="E95" s="8"/>
    </row>
    <row r="96" ht="20.05" customHeight="1">
      <c r="A96" s="8"/>
      <c r="B96" s="8"/>
      <c r="C96" s="8"/>
      <c r="D96" s="8"/>
      <c r="E96" s="8"/>
    </row>
    <row r="97" ht="20.05" customHeight="1">
      <c r="A97" t="s" s="7">
        <v>485</v>
      </c>
      <c r="B97" s="8"/>
      <c r="C97" s="8"/>
      <c r="D97" s="8"/>
      <c r="E97" s="8"/>
    </row>
    <row r="98" ht="32.05" customHeight="1">
      <c r="A98" t="s" s="7">
        <v>471</v>
      </c>
      <c r="B98" s="8"/>
      <c r="C98" s="8"/>
      <c r="D98" s="8"/>
      <c r="E98" s="8"/>
    </row>
    <row r="99" ht="20.05" customHeight="1">
      <c r="A99" t="s" s="7">
        <v>472</v>
      </c>
      <c r="B99" s="11">
        <v>37500</v>
      </c>
      <c r="C99" s="8"/>
      <c r="D99" s="8"/>
      <c r="E99" s="8"/>
    </row>
    <row r="100" ht="20.05" customHeight="1">
      <c r="A100" t="s" s="7">
        <v>473</v>
      </c>
      <c r="B100" s="11">
        <v>-35900</v>
      </c>
      <c r="C100" s="8"/>
      <c r="D100" s="8"/>
      <c r="E100" s="8"/>
    </row>
    <row r="101" ht="20.05" customHeight="1">
      <c r="A101" t="s" s="7">
        <v>474</v>
      </c>
      <c r="B101" s="11">
        <f>SUM(B99:B100)</f>
        <v>1600</v>
      </c>
      <c r="C101" s="8"/>
      <c r="D101" s="8"/>
      <c r="E101" s="8"/>
    </row>
    <row r="102" ht="20.05" customHeight="1">
      <c r="A102" s="8"/>
      <c r="B102" s="8"/>
      <c r="C102" s="8"/>
      <c r="D102" s="8"/>
      <c r="E102" s="8"/>
    </row>
    <row r="103" ht="20.05" customHeight="1">
      <c r="A103" t="s" s="7">
        <v>486</v>
      </c>
      <c r="B103" s="8"/>
      <c r="C103" s="8"/>
      <c r="D103" s="8"/>
      <c r="E103" s="8"/>
    </row>
    <row r="104" ht="20.05" customHeight="1">
      <c r="A104" t="s" s="7">
        <v>481</v>
      </c>
      <c r="B104" s="11">
        <v>24000</v>
      </c>
      <c r="C104" s="8"/>
      <c r="D104" s="8"/>
      <c r="E104" s="8"/>
    </row>
    <row r="105" ht="20.05" customHeight="1">
      <c r="A105" t="s" s="7">
        <v>483</v>
      </c>
      <c r="B105" s="11">
        <v>-25000</v>
      </c>
      <c r="C105" s="8"/>
      <c r="D105" s="8"/>
      <c r="E105" s="8"/>
    </row>
    <row r="106" ht="20.05" customHeight="1">
      <c r="A106" t="s" s="7">
        <v>484</v>
      </c>
      <c r="B106" s="11">
        <v>-1000</v>
      </c>
      <c r="C106" s="8"/>
      <c r="D106" s="8"/>
      <c r="E106" s="8"/>
    </row>
    <row r="107" ht="20.05" customHeight="1">
      <c r="A107" s="8"/>
      <c r="B107" s="8"/>
      <c r="C107" s="8"/>
      <c r="D107" s="8"/>
      <c r="E107" s="8"/>
    </row>
    <row r="108" ht="20.05" customHeight="1">
      <c r="A108" t="s" s="7">
        <v>487</v>
      </c>
      <c r="B108" s="8"/>
      <c r="C108" s="8"/>
      <c r="D108" s="8"/>
      <c r="E108" s="8"/>
    </row>
    <row r="109" ht="20.05" customHeight="1">
      <c r="A109" t="s" s="7">
        <v>488</v>
      </c>
      <c r="B109" s="11">
        <v>3000000</v>
      </c>
      <c r="C109" s="8"/>
      <c r="D109" s="8"/>
      <c r="E109" s="8"/>
    </row>
    <row r="110" ht="20.05" customHeight="1">
      <c r="A110" t="s" s="7">
        <v>489</v>
      </c>
      <c r="B110" s="11">
        <f>40000*30</f>
        <v>1200000</v>
      </c>
      <c r="C110" s="8"/>
      <c r="D110" s="8"/>
      <c r="E110" s="8"/>
    </row>
    <row r="111" ht="20.05" customHeight="1">
      <c r="A111" t="s" s="7">
        <v>435</v>
      </c>
      <c r="B111" s="11">
        <v>4200000</v>
      </c>
      <c r="C111" s="8"/>
      <c r="D111" s="8"/>
      <c r="E111" s="8"/>
    </row>
    <row r="112" ht="20.05" customHeight="1">
      <c r="A112" s="8"/>
      <c r="B112" s="8"/>
      <c r="C112" s="8"/>
      <c r="D112" s="8"/>
      <c r="E112" s="8"/>
    </row>
    <row r="113" ht="20.05" customHeight="1">
      <c r="A113" t="s" s="7">
        <v>490</v>
      </c>
      <c r="B113" s="11">
        <v>3000000</v>
      </c>
      <c r="C113" s="8"/>
      <c r="D113" s="8"/>
      <c r="E113" s="8"/>
    </row>
    <row r="114" ht="20.05" customHeight="1">
      <c r="A114" t="s" s="7">
        <v>491</v>
      </c>
      <c r="B114" s="11">
        <v>1200000</v>
      </c>
      <c r="C114" s="8"/>
      <c r="D114" s="8"/>
      <c r="E114" s="8"/>
    </row>
    <row r="115" ht="20.05" customHeight="1">
      <c r="A115" t="s" s="7">
        <v>492</v>
      </c>
      <c r="B115" s="11">
        <v>4200000</v>
      </c>
      <c r="C115" s="8"/>
      <c r="D115" s="8"/>
      <c r="E115" s="8"/>
    </row>
    <row r="116" ht="20.05" customHeight="1">
      <c r="A116" s="8"/>
      <c r="B116" s="8"/>
      <c r="C116" s="8"/>
      <c r="D116" s="8"/>
      <c r="E116" s="8"/>
    </row>
    <row r="117" ht="20.05" customHeight="1">
      <c r="A117" s="8"/>
      <c r="B117" s="8"/>
      <c r="C117" s="8"/>
      <c r="D117" s="8"/>
      <c r="E117" s="8"/>
    </row>
  </sheetData>
  <mergeCells count="3">
    <mergeCell ref="A1:B1"/>
    <mergeCell ref="C7:C10"/>
    <mergeCell ref="A2:B2"/>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1:E91"/>
  <sheetViews>
    <sheetView workbookViewId="0" showGridLines="0" defaultGridColor="1"/>
  </sheetViews>
  <sheetFormatPr defaultColWidth="16.3333" defaultRowHeight="19.9" customHeight="1" outlineLevelRow="0" outlineLevelCol="0"/>
  <cols>
    <col min="1" max="1" width="16.3516" style="25" customWidth="1"/>
    <col min="2" max="2" width="47.6094" style="25" customWidth="1"/>
    <col min="3" max="3" width="23.6328" style="25" customWidth="1"/>
    <col min="4" max="4" width="25.4219" style="25" customWidth="1"/>
    <col min="5" max="5" width="16.3516" style="25" customWidth="1"/>
    <col min="6" max="16384" width="16.3516" style="25" customWidth="1"/>
  </cols>
  <sheetData>
    <row r="1" ht="20.05" customHeight="1">
      <c r="A1" t="s" s="9">
        <v>494</v>
      </c>
      <c r="B1" s="8"/>
      <c r="C1" s="8"/>
      <c r="D1" s="8"/>
      <c r="E1" s="8"/>
    </row>
    <row r="2" ht="20.05" customHeight="1">
      <c r="A2" t="s" s="9">
        <v>401</v>
      </c>
      <c r="B2" t="s" s="7">
        <v>402</v>
      </c>
      <c r="C2" t="s" s="7">
        <v>403</v>
      </c>
      <c r="D2" s="8"/>
      <c r="E2" s="8"/>
    </row>
    <row r="3" ht="32.05" customHeight="1">
      <c r="A3" s="8"/>
      <c r="B3" t="s" s="7">
        <v>404</v>
      </c>
      <c r="C3" s="8"/>
      <c r="D3" s="8"/>
      <c r="E3" s="8"/>
    </row>
    <row r="4" ht="20.05" customHeight="1">
      <c r="A4" s="8"/>
      <c r="B4" t="s" s="7">
        <v>405</v>
      </c>
      <c r="C4" s="8"/>
      <c r="D4" s="8"/>
      <c r="E4" s="8"/>
    </row>
    <row r="5" ht="20.05" customHeight="1">
      <c r="A5" s="8"/>
      <c r="B5" t="s" s="9">
        <v>406</v>
      </c>
      <c r="C5" s="8"/>
      <c r="D5" s="8"/>
      <c r="E5" s="8"/>
    </row>
    <row r="6" ht="20.05" customHeight="1">
      <c r="A6" s="8"/>
      <c r="B6" s="8"/>
      <c r="C6" s="8"/>
      <c r="D6" s="8"/>
      <c r="E6" s="8"/>
    </row>
    <row r="7" ht="20.05" customHeight="1">
      <c r="A7" s="8"/>
      <c r="B7" t="s" s="7">
        <v>495</v>
      </c>
      <c r="C7" t="s" s="7">
        <v>496</v>
      </c>
      <c r="D7" s="8"/>
      <c r="E7" s="8"/>
    </row>
    <row r="8" ht="20.05" customHeight="1">
      <c r="A8" s="8"/>
      <c r="B8" s="8"/>
      <c r="C8" s="8"/>
      <c r="D8" s="8"/>
      <c r="E8" s="8"/>
    </row>
    <row r="9" ht="20.05" customHeight="1">
      <c r="A9" s="8"/>
      <c r="B9" t="s" s="7">
        <v>495</v>
      </c>
      <c r="C9" t="s" s="7">
        <v>497</v>
      </c>
      <c r="D9" s="8"/>
      <c r="E9" s="8"/>
    </row>
    <row r="10" ht="20.05" customHeight="1">
      <c r="A10" s="8"/>
      <c r="B10" t="s" s="7">
        <v>498</v>
      </c>
      <c r="C10" s="8"/>
      <c r="D10" s="8"/>
      <c r="E10" s="8"/>
    </row>
    <row r="11" ht="20.05" customHeight="1">
      <c r="A11" s="8"/>
      <c r="B11" s="8"/>
      <c r="C11" s="8"/>
      <c r="D11" s="8"/>
      <c r="E11" s="8"/>
    </row>
    <row r="12" ht="44.05" customHeight="1">
      <c r="A12" s="8"/>
      <c r="B12" t="s" s="7">
        <v>403</v>
      </c>
      <c r="C12" t="s" s="7">
        <v>499</v>
      </c>
      <c r="D12" t="s" s="7">
        <v>500</v>
      </c>
      <c r="E12" s="8"/>
    </row>
    <row r="13" ht="20.05" customHeight="1">
      <c r="A13" t="s" s="7">
        <v>409</v>
      </c>
      <c r="B13" t="s" s="7">
        <v>501</v>
      </c>
      <c r="C13" t="s" s="7">
        <v>197</v>
      </c>
      <c r="D13" t="s" s="7">
        <v>197</v>
      </c>
      <c r="E13" s="8"/>
    </row>
    <row r="14" ht="20.05" customHeight="1">
      <c r="A14" s="8"/>
      <c r="B14" t="s" s="7">
        <v>502</v>
      </c>
      <c r="C14" t="s" s="7">
        <v>502</v>
      </c>
      <c r="D14" t="s" s="7">
        <v>502</v>
      </c>
      <c r="E14" s="8"/>
    </row>
    <row r="15" ht="20.05" customHeight="1">
      <c r="A15" t="s" s="7">
        <v>412</v>
      </c>
      <c r="B15" t="s" s="7">
        <v>413</v>
      </c>
      <c r="C15" t="s" s="7">
        <v>414</v>
      </c>
      <c r="D15" t="s" s="7">
        <v>157</v>
      </c>
      <c r="E15" s="8"/>
    </row>
    <row r="16" ht="20.05" customHeight="1">
      <c r="A16" s="8"/>
      <c r="B16" t="s" s="7">
        <v>503</v>
      </c>
      <c r="C16" t="s" s="7">
        <v>416</v>
      </c>
      <c r="D16" t="s" s="15">
        <v>504</v>
      </c>
      <c r="E16" s="8"/>
    </row>
    <row r="17" ht="20.05" customHeight="1">
      <c r="A17" s="8"/>
      <c r="B17" t="s" s="7">
        <v>505</v>
      </c>
      <c r="C17" t="s" s="7">
        <v>506</v>
      </c>
      <c r="D17" s="8"/>
      <c r="E17" s="8"/>
    </row>
    <row r="18" ht="20.05" customHeight="1">
      <c r="A18" s="8"/>
      <c r="B18" t="s" s="7">
        <v>507</v>
      </c>
      <c r="C18" t="s" s="7">
        <v>508</v>
      </c>
      <c r="D18" s="8"/>
      <c r="E18" s="8"/>
    </row>
    <row r="19" ht="20.05" customHeight="1">
      <c r="A19" s="8"/>
      <c r="B19" s="8"/>
      <c r="C19" t="s" s="7">
        <v>509</v>
      </c>
      <c r="D19" s="8"/>
      <c r="E19" s="8"/>
    </row>
    <row r="20" ht="20.05" customHeight="1">
      <c r="A20" s="8"/>
      <c r="B20" s="8"/>
      <c r="C20" t="s" s="7">
        <v>422</v>
      </c>
      <c r="D20" s="8"/>
      <c r="E20" s="8"/>
    </row>
    <row r="21" ht="20.05" customHeight="1">
      <c r="A21" s="8"/>
      <c r="B21" s="8"/>
      <c r="C21" t="s" s="7">
        <v>510</v>
      </c>
      <c r="D21" s="8"/>
      <c r="E21" s="8"/>
    </row>
    <row r="22" ht="32.05" customHeight="1">
      <c r="A22" s="8"/>
      <c r="B22" s="8"/>
      <c r="C22" t="s" s="7">
        <v>511</v>
      </c>
      <c r="D22" s="8"/>
      <c r="E22" s="8"/>
    </row>
    <row r="23" ht="20.05" customHeight="1">
      <c r="A23" s="8"/>
      <c r="B23" s="8"/>
      <c r="C23" t="s" s="7">
        <v>512</v>
      </c>
      <c r="D23" s="8"/>
      <c r="E23" s="8"/>
    </row>
    <row r="24" ht="20.05" customHeight="1">
      <c r="A24" t="s" s="7">
        <v>423</v>
      </c>
      <c r="B24" t="s" s="7">
        <v>513</v>
      </c>
      <c r="C24" t="s" s="7">
        <v>513</v>
      </c>
      <c r="D24" t="s" s="7">
        <v>513</v>
      </c>
      <c r="E24" s="8"/>
    </row>
    <row r="25" ht="20.05" customHeight="1">
      <c r="A25" s="8"/>
      <c r="B25" t="s" s="7">
        <v>514</v>
      </c>
      <c r="C25" t="s" s="7">
        <v>515</v>
      </c>
      <c r="D25" t="s" s="7">
        <v>515</v>
      </c>
      <c r="E25" s="8"/>
    </row>
    <row r="26" ht="20.05" customHeight="1">
      <c r="A26" s="8"/>
      <c r="B26" t="s" s="7">
        <v>516</v>
      </c>
      <c r="C26" t="s" s="7">
        <v>516</v>
      </c>
      <c r="D26" t="s" s="7">
        <v>516</v>
      </c>
      <c r="E26" s="8"/>
    </row>
    <row r="27" ht="20.05" customHeight="1">
      <c r="A27" s="8"/>
      <c r="B27" s="8"/>
      <c r="C27" s="8"/>
      <c r="D27" s="8"/>
      <c r="E27" s="8"/>
    </row>
    <row r="28" ht="20.05" customHeight="1">
      <c r="A28" t="s" s="7">
        <v>429</v>
      </c>
      <c r="B28" t="s" s="7">
        <v>99</v>
      </c>
      <c r="C28" t="s" s="7">
        <v>517</v>
      </c>
      <c r="D28" t="s" s="7">
        <v>517</v>
      </c>
      <c r="E28" s="8"/>
    </row>
    <row r="29" ht="20.05" customHeight="1">
      <c r="A29" t="s" s="7">
        <v>179</v>
      </c>
      <c r="B29" t="s" s="7">
        <v>99</v>
      </c>
      <c r="C29" t="s" s="7">
        <v>517</v>
      </c>
      <c r="D29" t="s" s="7">
        <v>517</v>
      </c>
      <c r="E29" s="8"/>
    </row>
    <row r="30" ht="20.05" customHeight="1">
      <c r="A30" t="s" s="7">
        <v>518</v>
      </c>
      <c r="B30" t="s" s="7">
        <v>519</v>
      </c>
      <c r="C30" t="s" s="7">
        <v>519</v>
      </c>
      <c r="D30" t="s" s="7">
        <v>519</v>
      </c>
      <c r="E30" s="8"/>
    </row>
    <row r="31" ht="20.05" customHeight="1">
      <c r="A31" s="8"/>
      <c r="B31" s="8"/>
      <c r="C31" s="8"/>
      <c r="D31" s="8"/>
      <c r="E31" s="8"/>
    </row>
    <row r="32" ht="20.05" customHeight="1">
      <c r="A32" s="8"/>
      <c r="B32" t="s" s="9">
        <v>520</v>
      </c>
      <c r="C32" s="8"/>
      <c r="D32" s="8"/>
      <c r="E32" s="8"/>
    </row>
    <row r="33" ht="20.05" customHeight="1">
      <c r="A33" s="8"/>
      <c r="B33" t="s" s="9">
        <v>521</v>
      </c>
      <c r="C33" s="8"/>
      <c r="D33" s="8"/>
      <c r="E33" s="8"/>
    </row>
    <row r="34" ht="20.05" customHeight="1">
      <c r="A34" s="8"/>
      <c r="B34" s="8"/>
      <c r="C34" s="8"/>
      <c r="D34" s="8"/>
      <c r="E34" s="8"/>
    </row>
    <row r="35" ht="20.05" customHeight="1">
      <c r="A35" t="s" s="7">
        <v>522</v>
      </c>
      <c r="B35" t="s" s="7">
        <v>523</v>
      </c>
      <c r="C35" t="s" s="7">
        <v>524</v>
      </c>
      <c r="D35" t="s" s="7">
        <v>524</v>
      </c>
      <c r="E35" s="8"/>
    </row>
    <row r="36" ht="20.05" customHeight="1">
      <c r="A36" s="8"/>
      <c r="B36" s="8"/>
      <c r="C36" s="8"/>
      <c r="D36" s="8"/>
      <c r="E36" s="8"/>
    </row>
    <row r="37" ht="20.05" customHeight="1">
      <c r="A37" t="s" s="7">
        <v>450</v>
      </c>
      <c r="B37" s="8"/>
      <c r="C37" s="8"/>
      <c r="D37" s="8"/>
      <c r="E37" s="8"/>
    </row>
    <row r="38" ht="20.05" customHeight="1">
      <c r="A38" t="s" s="7">
        <v>265</v>
      </c>
      <c r="B38" s="8"/>
      <c r="C38" s="8"/>
      <c r="D38" s="8"/>
      <c r="E38" s="8"/>
    </row>
    <row r="39" ht="20.05" customHeight="1">
      <c r="A39" t="s" s="7">
        <v>208</v>
      </c>
      <c r="B39" s="8"/>
      <c r="C39" s="8"/>
      <c r="D39" s="8"/>
      <c r="E39" s="8"/>
    </row>
    <row r="40" ht="20.05" customHeight="1">
      <c r="A40" s="8"/>
      <c r="B40" s="8"/>
      <c r="C40" s="8"/>
      <c r="D40" s="8"/>
      <c r="E40" s="8"/>
    </row>
    <row r="41" ht="20.05" customHeight="1">
      <c r="A41" t="s" s="7">
        <v>451</v>
      </c>
      <c r="B41" s="8"/>
      <c r="C41" s="8"/>
      <c r="D41" s="8"/>
      <c r="E41" s="8"/>
    </row>
    <row r="42" ht="44.05" customHeight="1">
      <c r="A42" t="s" s="7">
        <v>525</v>
      </c>
      <c r="B42" s="8"/>
      <c r="C42" s="8"/>
      <c r="D42" s="8"/>
      <c r="E42" s="8"/>
    </row>
    <row r="43" ht="20.05" customHeight="1">
      <c r="A43" s="8"/>
      <c r="B43" s="8"/>
      <c r="C43" s="8"/>
      <c r="D43" s="8"/>
      <c r="E43" s="8"/>
    </row>
    <row r="44" ht="20.05" customHeight="1">
      <c r="A44" t="s" s="7">
        <v>409</v>
      </c>
      <c r="B44" s="11">
        <v>500000</v>
      </c>
      <c r="C44" s="8"/>
      <c r="D44" s="8"/>
      <c r="E44" s="8"/>
    </row>
    <row r="45" ht="20.05" customHeight="1">
      <c r="A45" s="8"/>
      <c r="B45" s="8"/>
      <c r="C45" s="8"/>
      <c r="D45" s="8"/>
      <c r="E45" s="8"/>
    </row>
    <row r="46" ht="32.05" customHeight="1">
      <c r="A46" t="s" s="9">
        <v>526</v>
      </c>
      <c r="B46" s="12">
        <v>470400</v>
      </c>
      <c r="C46" s="8"/>
      <c r="D46" s="8"/>
      <c r="E46" s="8"/>
    </row>
    <row r="47" ht="20.05" customHeight="1">
      <c r="A47" t="s" s="7">
        <v>527</v>
      </c>
      <c r="B47" s="11">
        <v>-500000</v>
      </c>
      <c r="C47" s="8"/>
      <c r="D47" s="8"/>
      <c r="E47" s="8"/>
    </row>
    <row r="48" ht="32.05" customHeight="1">
      <c r="A48" t="s" s="7">
        <v>528</v>
      </c>
      <c r="B48" s="11">
        <f>SUM(B46:B47)</f>
        <v>-29600</v>
      </c>
      <c r="C48" s="8"/>
      <c r="D48" s="8"/>
      <c r="E48" s="8"/>
    </row>
    <row r="49" ht="20.05" customHeight="1">
      <c r="A49" s="8"/>
      <c r="B49" s="8"/>
      <c r="C49" s="8"/>
      <c r="D49" s="8"/>
      <c r="E49" s="8"/>
    </row>
    <row r="50" ht="32.05" customHeight="1">
      <c r="A50" t="s" s="7">
        <v>529</v>
      </c>
      <c r="B50" t="s" s="7">
        <v>438</v>
      </c>
      <c r="C50" s="8"/>
      <c r="D50" s="8"/>
      <c r="E50" s="8"/>
    </row>
    <row r="51" ht="32.05" customHeight="1">
      <c r="A51" t="s" s="7">
        <v>528</v>
      </c>
      <c r="B51" s="11">
        <v>-29600</v>
      </c>
      <c r="C51" s="8"/>
      <c r="D51" s="8"/>
      <c r="E51" s="8"/>
    </row>
    <row r="52" ht="32.05" customHeight="1">
      <c r="A52" t="s" s="7">
        <v>530</v>
      </c>
      <c r="B52" s="11">
        <v>20000</v>
      </c>
      <c r="C52" s="8"/>
      <c r="D52" s="8"/>
      <c r="E52" s="8"/>
    </row>
    <row r="53" ht="20.05" customHeight="1">
      <c r="A53" t="s" s="9">
        <v>531</v>
      </c>
      <c r="B53" s="12">
        <f>SUM(B51:B52)</f>
        <v>-9600</v>
      </c>
      <c r="C53" s="8"/>
      <c r="D53" s="8"/>
      <c r="E53" s="8"/>
    </row>
    <row r="54" ht="20.05" customHeight="1">
      <c r="A54" s="8"/>
      <c r="B54" s="8"/>
      <c r="C54" s="8"/>
      <c r="D54" s="8"/>
      <c r="E54" s="8"/>
    </row>
    <row r="55" ht="20.05" customHeight="1">
      <c r="A55" t="s" s="7">
        <v>532</v>
      </c>
      <c r="B55" s="8"/>
      <c r="C55" s="8"/>
      <c r="D55" s="8"/>
      <c r="E55" s="8"/>
    </row>
    <row r="56" ht="20.05" customHeight="1">
      <c r="A56" t="s" s="7">
        <v>441</v>
      </c>
      <c r="B56" s="8"/>
      <c r="C56" s="8"/>
      <c r="D56" s="8"/>
      <c r="E56" s="8"/>
    </row>
    <row r="57" ht="32.05" customHeight="1">
      <c r="A57" t="s" s="7">
        <v>533</v>
      </c>
      <c r="B57" s="8"/>
      <c r="C57" s="8"/>
      <c r="D57" s="8"/>
      <c r="E57" s="8"/>
    </row>
    <row r="58" ht="32.05" customHeight="1">
      <c r="A58" t="s" s="7">
        <v>534</v>
      </c>
      <c r="B58" s="8"/>
      <c r="C58" s="8"/>
      <c r="D58" s="8"/>
      <c r="E58" s="8"/>
    </row>
    <row r="59" ht="20.05" customHeight="1">
      <c r="A59" s="8"/>
      <c r="B59" s="8"/>
      <c r="C59" s="8"/>
      <c r="D59" s="8"/>
      <c r="E59" s="8"/>
    </row>
    <row r="60" ht="20.05" customHeight="1">
      <c r="A60" t="s" s="7">
        <v>535</v>
      </c>
      <c r="B60" s="8"/>
      <c r="C60" s="8"/>
      <c r="D60" s="8"/>
      <c r="E60" s="8"/>
    </row>
    <row r="61" ht="20.05" customHeight="1">
      <c r="A61" s="11">
        <v>2019</v>
      </c>
      <c r="B61" s="8"/>
      <c r="C61" s="8"/>
      <c r="D61" s="8"/>
      <c r="E61" s="8"/>
    </row>
    <row r="62" ht="20.05" customHeight="1">
      <c r="A62" s="8"/>
      <c r="B62" s="8"/>
      <c r="C62" t="s" s="7">
        <v>536</v>
      </c>
      <c r="D62" t="s" s="7">
        <v>537</v>
      </c>
      <c r="E62" s="8"/>
    </row>
    <row r="63" ht="20.05" customHeight="1">
      <c r="A63" s="8"/>
      <c r="B63" t="s" s="7">
        <v>538</v>
      </c>
      <c r="C63" s="11">
        <v>1800000</v>
      </c>
      <c r="D63" s="11">
        <v>4000000</v>
      </c>
      <c r="E63" s="8"/>
    </row>
    <row r="64" ht="20.05" customHeight="1">
      <c r="A64" s="8"/>
      <c r="B64" t="s" s="7">
        <v>539</v>
      </c>
      <c r="C64" s="11">
        <v>-1400000</v>
      </c>
      <c r="D64" s="11">
        <v>-3700000</v>
      </c>
      <c r="E64" s="8"/>
    </row>
    <row r="65" ht="20.05" customHeight="1">
      <c r="A65" s="8"/>
      <c r="B65" t="s" s="7">
        <v>540</v>
      </c>
      <c r="C65" s="11">
        <f>SUM(C63:C64)</f>
        <v>400000</v>
      </c>
      <c r="D65" s="11">
        <f>SUM(D63:D64)</f>
        <v>300000</v>
      </c>
      <c r="E65" s="8"/>
    </row>
    <row r="66" ht="20.05" customHeight="1">
      <c r="A66" s="8"/>
      <c r="B66" s="8"/>
      <c r="C66" s="8"/>
      <c r="D66" s="8"/>
      <c r="E66" s="8"/>
    </row>
    <row r="67" ht="20.05" customHeight="1">
      <c r="A67" s="8"/>
      <c r="B67" t="s" s="9">
        <v>541</v>
      </c>
      <c r="C67" s="12">
        <v>700000</v>
      </c>
      <c r="D67" s="8"/>
      <c r="E67" s="8"/>
    </row>
    <row r="68" ht="20.05" customHeight="1">
      <c r="A68" s="8"/>
      <c r="B68" s="8"/>
      <c r="C68" s="8"/>
      <c r="D68" s="8"/>
      <c r="E68" s="8"/>
    </row>
    <row r="69" ht="20.05" customHeight="1">
      <c r="A69" t="s" s="7">
        <v>220</v>
      </c>
      <c r="B69" s="8"/>
      <c r="C69" t="s" s="7">
        <v>542</v>
      </c>
      <c r="D69" t="s" s="7">
        <v>543</v>
      </c>
      <c r="E69" s="8"/>
    </row>
    <row r="70" ht="20.05" customHeight="1">
      <c r="A70" t="s" s="7">
        <v>544</v>
      </c>
      <c r="B70" s="8"/>
      <c r="C70" s="8"/>
      <c r="D70" t="s" s="7">
        <v>545</v>
      </c>
      <c r="E70" s="8"/>
    </row>
    <row r="71" ht="20.05" customHeight="1">
      <c r="A71" s="8"/>
      <c r="B71" t="s" s="7">
        <v>546</v>
      </c>
      <c r="C71" s="11">
        <v>2500000</v>
      </c>
      <c r="D71" s="11">
        <v>4500000</v>
      </c>
      <c r="E71" s="8"/>
    </row>
    <row r="72" ht="20.05" customHeight="1">
      <c r="A72" s="8"/>
      <c r="B72" t="s" s="7">
        <v>547</v>
      </c>
      <c r="C72" s="11">
        <v>-2000000</v>
      </c>
      <c r="D72" s="11">
        <v>-4000000</v>
      </c>
      <c r="E72" s="8"/>
    </row>
    <row r="73" ht="20.05" customHeight="1">
      <c r="A73" s="8"/>
      <c r="B73" t="s" s="7">
        <v>548</v>
      </c>
      <c r="C73" s="11">
        <f>SUM(C71:C72)</f>
        <v>500000</v>
      </c>
      <c r="D73" s="11">
        <f>SUM(D71:D72)</f>
        <v>500000</v>
      </c>
      <c r="E73" s="8"/>
    </row>
    <row r="74" ht="20.05" customHeight="1">
      <c r="A74" s="8"/>
      <c r="B74" s="8"/>
      <c r="C74" s="8"/>
      <c r="D74" s="8"/>
      <c r="E74" s="8"/>
    </row>
    <row r="75" ht="20.05" customHeight="1">
      <c r="A75" s="8"/>
      <c r="B75" t="s" s="9">
        <v>549</v>
      </c>
      <c r="C75" s="12">
        <v>500000</v>
      </c>
      <c r="D75" s="8"/>
      <c r="E75" s="8"/>
    </row>
    <row r="76" ht="20.05" customHeight="1">
      <c r="A76" s="8"/>
      <c r="B76" s="8"/>
      <c r="C76" s="8"/>
      <c r="D76" s="8"/>
      <c r="E76" s="8"/>
    </row>
    <row r="77" ht="20.05" customHeight="1">
      <c r="A77" s="8"/>
      <c r="B77" s="8"/>
      <c r="C77" s="8"/>
      <c r="D77" s="8"/>
      <c r="E77" s="8"/>
    </row>
    <row r="78" ht="20.05" customHeight="1">
      <c r="A78" t="s" s="7">
        <v>550</v>
      </c>
      <c r="B78" s="8"/>
      <c r="C78" s="8"/>
      <c r="D78" s="8"/>
      <c r="E78" s="8"/>
    </row>
    <row r="79" ht="20.05" customHeight="1">
      <c r="A79" t="s" s="7">
        <v>496</v>
      </c>
      <c r="B79" s="8"/>
      <c r="C79" s="8"/>
      <c r="D79" s="8"/>
      <c r="E79" s="8"/>
    </row>
    <row r="80" ht="20.05" customHeight="1">
      <c r="A80" t="s" s="7">
        <v>551</v>
      </c>
      <c r="B80" s="8"/>
      <c r="C80" s="8"/>
      <c r="D80" s="8"/>
      <c r="E80" s="8"/>
    </row>
    <row r="81" ht="20.05" customHeight="1">
      <c r="A81" s="8"/>
      <c r="B81" s="8"/>
      <c r="C81" s="8"/>
      <c r="D81" s="8"/>
      <c r="E81" s="8"/>
    </row>
    <row r="82" ht="32.05" customHeight="1">
      <c r="A82" t="s" s="7">
        <v>325</v>
      </c>
      <c r="B82" s="11">
        <v>3771600</v>
      </c>
      <c r="C82" s="8"/>
      <c r="D82" s="8"/>
      <c r="E82" s="8"/>
    </row>
    <row r="83" ht="20.05" customHeight="1">
      <c r="A83" t="s" s="7">
        <v>229</v>
      </c>
      <c r="B83" s="17">
        <v>0.1</v>
      </c>
      <c r="C83" s="8"/>
      <c r="D83" s="8"/>
      <c r="E83" s="8"/>
    </row>
    <row r="84" ht="20.05" customHeight="1">
      <c r="A84" t="s" s="7">
        <v>522</v>
      </c>
      <c r="B84" s="11">
        <f>B82*B83</f>
        <v>377160</v>
      </c>
      <c r="C84" s="8"/>
      <c r="D84" s="8"/>
      <c r="E84" s="8"/>
    </row>
    <row r="85" ht="20.05" customHeight="1">
      <c r="A85" s="8"/>
      <c r="B85" s="8"/>
      <c r="C85" s="8"/>
      <c r="D85" s="8"/>
      <c r="E85" s="8"/>
    </row>
    <row r="86" ht="20.05" customHeight="1">
      <c r="A86" t="s" s="7">
        <v>552</v>
      </c>
      <c r="B86" s="8"/>
      <c r="C86" s="8"/>
      <c r="D86" s="8"/>
      <c r="E86" s="8"/>
    </row>
    <row r="87" ht="20.05" customHeight="1">
      <c r="A87" t="s" s="7">
        <v>553</v>
      </c>
      <c r="B87" s="8"/>
      <c r="C87" t="s" s="7">
        <v>462</v>
      </c>
      <c r="D87" s="11">
        <f>1.2*5000000</f>
        <v>6000000</v>
      </c>
      <c r="E87" s="8"/>
    </row>
    <row r="88" ht="32.05" customHeight="1">
      <c r="A88" t="s" s="7">
        <v>529</v>
      </c>
      <c r="B88" t="s" s="7">
        <v>438</v>
      </c>
      <c r="C88" t="s" s="7">
        <v>554</v>
      </c>
      <c r="D88" s="11">
        <v>-5380000</v>
      </c>
      <c r="E88" s="8"/>
    </row>
    <row r="89" ht="32.05" customHeight="1">
      <c r="A89" t="s" s="7">
        <v>336</v>
      </c>
      <c r="B89" s="11">
        <v>620000</v>
      </c>
      <c r="C89" t="s" s="7">
        <v>336</v>
      </c>
      <c r="D89" s="11">
        <f>SUM(D87:D88)</f>
        <v>620000</v>
      </c>
      <c r="E89" s="8"/>
    </row>
    <row r="90" ht="32.05" customHeight="1">
      <c r="A90" t="s" s="7">
        <v>530</v>
      </c>
      <c r="B90" s="11">
        <f>5000000*0.12</f>
        <v>600000</v>
      </c>
      <c r="C90" s="8"/>
      <c r="D90" s="8"/>
      <c r="E90" s="8"/>
    </row>
    <row r="91" ht="20.05" customHeight="1">
      <c r="A91" t="s" s="7">
        <v>555</v>
      </c>
      <c r="B91" s="11">
        <f>SUM(B89:B90)</f>
        <v>1220000</v>
      </c>
      <c r="C91" s="8"/>
      <c r="D91" s="8"/>
      <c r="E91" s="8"/>
    </row>
  </sheetData>
  <mergeCells count="2">
    <mergeCell ref="A1:C1"/>
    <mergeCell ref="C2:C5"/>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1:E28"/>
  <sheetViews>
    <sheetView workbookViewId="0" showGridLines="0" defaultGridColor="1"/>
  </sheetViews>
  <sheetFormatPr defaultColWidth="16.3333" defaultRowHeight="19.9" customHeight="1" outlineLevelRow="0" outlineLevelCol="0"/>
  <cols>
    <col min="1" max="1" width="30.9141" style="26" customWidth="1"/>
    <col min="2" max="2" width="38.0625" style="26" customWidth="1"/>
    <col min="3" max="3" width="27.6875" style="26" customWidth="1"/>
    <col min="4" max="5" width="16.3516" style="26" customWidth="1"/>
    <col min="6" max="16384" width="16.3516" style="26" customWidth="1"/>
  </cols>
  <sheetData>
    <row r="1" ht="20.05" customHeight="1">
      <c r="A1" t="s" s="9">
        <v>557</v>
      </c>
      <c r="B1" s="8"/>
      <c r="C1" s="8"/>
      <c r="D1" s="8"/>
      <c r="E1" s="8"/>
    </row>
    <row r="2" ht="20.05" customHeight="1">
      <c r="A2" t="s" s="9">
        <v>397</v>
      </c>
      <c r="B2" t="s" s="7">
        <v>558</v>
      </c>
      <c r="C2" t="s" s="7">
        <v>559</v>
      </c>
      <c r="D2" s="8"/>
      <c r="E2" s="8"/>
    </row>
    <row r="3" ht="32.05" customHeight="1">
      <c r="A3" s="8"/>
      <c r="B3" s="8"/>
      <c r="C3" t="s" s="7">
        <v>560</v>
      </c>
      <c r="D3" s="8"/>
      <c r="E3" s="8"/>
    </row>
    <row r="4" ht="32.05" customHeight="1">
      <c r="A4" s="8"/>
      <c r="B4" s="8"/>
      <c r="C4" t="s" s="7">
        <v>561</v>
      </c>
      <c r="D4" s="8"/>
      <c r="E4" s="8"/>
    </row>
    <row r="5" ht="20.05" customHeight="1">
      <c r="A5" s="8"/>
      <c r="B5" s="8"/>
      <c r="C5" t="s" s="7">
        <v>562</v>
      </c>
      <c r="D5" s="8"/>
      <c r="E5" s="8"/>
    </row>
    <row r="6" ht="20.05" customHeight="1">
      <c r="A6" s="8"/>
      <c r="B6" s="8"/>
      <c r="C6" s="8"/>
      <c r="D6" s="8"/>
      <c r="E6" s="8"/>
    </row>
    <row r="7" ht="20.05" customHeight="1">
      <c r="A7" t="s" s="9">
        <v>563</v>
      </c>
      <c r="B7" s="8"/>
      <c r="C7" s="8"/>
      <c r="D7" s="8"/>
      <c r="E7" s="8"/>
    </row>
    <row r="8" ht="20.05" customHeight="1">
      <c r="A8" t="s" s="7">
        <v>564</v>
      </c>
      <c r="B8" t="s" s="7">
        <v>565</v>
      </c>
      <c r="C8" s="8"/>
      <c r="D8" s="8"/>
      <c r="E8" s="8"/>
    </row>
    <row r="9" ht="20.05" customHeight="1">
      <c r="A9" t="s" s="7">
        <v>566</v>
      </c>
      <c r="B9" t="s" s="7">
        <v>567</v>
      </c>
      <c r="C9" s="8"/>
      <c r="D9" s="8"/>
      <c r="E9" s="8"/>
    </row>
    <row r="10" ht="20.05" customHeight="1">
      <c r="A10" t="s" s="7">
        <v>568</v>
      </c>
      <c r="B10" t="s" s="7">
        <v>569</v>
      </c>
      <c r="C10" s="8"/>
      <c r="D10" s="8"/>
      <c r="E10" s="8"/>
    </row>
    <row r="11" ht="20.05" customHeight="1">
      <c r="A11" t="s" s="7">
        <v>570</v>
      </c>
      <c r="B11" t="s" s="7">
        <v>571</v>
      </c>
      <c r="C11" s="8"/>
      <c r="D11" s="8"/>
      <c r="E11" s="8"/>
    </row>
    <row r="12" ht="20.05" customHeight="1">
      <c r="A12" t="s" s="7">
        <v>572</v>
      </c>
      <c r="B12" t="s" s="7">
        <v>573</v>
      </c>
      <c r="C12" s="8"/>
      <c r="D12" s="8"/>
      <c r="E12" s="8"/>
    </row>
    <row r="13" ht="20.05" customHeight="1">
      <c r="A13" s="8"/>
      <c r="B13" s="8"/>
      <c r="C13" s="8"/>
      <c r="D13" s="8"/>
      <c r="E13" s="8"/>
    </row>
    <row r="14" ht="20.05" customHeight="1">
      <c r="A14" t="s" s="7">
        <v>409</v>
      </c>
      <c r="B14" t="s" s="7">
        <v>574</v>
      </c>
      <c r="C14" s="8"/>
      <c r="D14" t="s" s="7">
        <v>575</v>
      </c>
      <c r="E14" t="s" s="7">
        <v>99</v>
      </c>
    </row>
    <row r="15" ht="20.05" customHeight="1">
      <c r="A15" t="s" s="7">
        <v>576</v>
      </c>
      <c r="B15" t="s" s="7">
        <v>577</v>
      </c>
      <c r="C15" s="8"/>
      <c r="D15" t="s" s="7">
        <v>578</v>
      </c>
      <c r="E15" t="s" s="7">
        <v>102</v>
      </c>
    </row>
    <row r="16" ht="32.05" customHeight="1">
      <c r="A16" t="s" s="7">
        <v>429</v>
      </c>
      <c r="B16" t="s" s="7">
        <v>579</v>
      </c>
      <c r="C16" s="8"/>
      <c r="D16" t="s" s="7">
        <v>580</v>
      </c>
      <c r="E16" t="s" s="7">
        <v>107</v>
      </c>
    </row>
    <row r="17" ht="20.05" customHeight="1">
      <c r="A17" t="s" s="7">
        <v>179</v>
      </c>
      <c r="B17" t="s" s="7">
        <v>579</v>
      </c>
      <c r="C17" s="8"/>
      <c r="D17" s="8"/>
      <c r="E17" s="8"/>
    </row>
    <row r="18" ht="20.05" customHeight="1">
      <c r="A18" s="8"/>
      <c r="B18" s="8"/>
      <c r="C18" s="8"/>
      <c r="D18" s="8"/>
      <c r="E18" s="8"/>
    </row>
    <row r="19" ht="20.05" customHeight="1">
      <c r="A19" t="s" s="7">
        <v>581</v>
      </c>
      <c r="B19" s="8"/>
      <c r="C19" s="8"/>
      <c r="D19" s="8"/>
      <c r="E19" s="8"/>
    </row>
    <row r="20" ht="20.05" customHeight="1">
      <c r="A20" t="s" s="7">
        <v>582</v>
      </c>
      <c r="B20" t="s" s="7">
        <v>99</v>
      </c>
      <c r="C20" s="8"/>
      <c r="D20" s="8"/>
      <c r="E20" s="8"/>
    </row>
    <row r="21" ht="20.05" customHeight="1">
      <c r="A21" t="s" s="7">
        <v>583</v>
      </c>
      <c r="B21" t="s" s="7">
        <v>102</v>
      </c>
      <c r="C21" t="s" s="7">
        <v>584</v>
      </c>
      <c r="D21" t="s" s="7">
        <v>585</v>
      </c>
      <c r="E21" t="s" s="7">
        <v>586</v>
      </c>
    </row>
    <row r="22" ht="32.05" customHeight="1">
      <c r="A22" t="s" s="7">
        <v>587</v>
      </c>
      <c r="B22" t="s" s="7">
        <v>588</v>
      </c>
      <c r="C22" s="8"/>
      <c r="D22" t="s" s="7">
        <v>589</v>
      </c>
      <c r="E22" t="s" s="7">
        <v>590</v>
      </c>
    </row>
    <row r="23" ht="20.05" customHeight="1">
      <c r="A23" t="s" s="7">
        <v>591</v>
      </c>
      <c r="B23" t="s" s="7">
        <v>588</v>
      </c>
      <c r="C23" s="8"/>
      <c r="D23" s="8"/>
      <c r="E23" s="8"/>
    </row>
    <row r="24" ht="20.05" customHeight="1">
      <c r="A24" t="s" s="7">
        <v>592</v>
      </c>
      <c r="B24" t="s" s="7">
        <v>99</v>
      </c>
      <c r="C24" s="8"/>
      <c r="D24" s="8"/>
      <c r="E24" s="8"/>
    </row>
    <row r="25" ht="20.05" customHeight="1">
      <c r="A25" t="s" s="7">
        <v>593</v>
      </c>
      <c r="B25" t="s" s="7">
        <v>368</v>
      </c>
      <c r="C25" s="8"/>
      <c r="D25" s="8"/>
      <c r="E25" s="8"/>
    </row>
    <row r="26" ht="20.05" customHeight="1">
      <c r="A26" t="s" s="7">
        <v>436</v>
      </c>
      <c r="B26" t="s" s="7">
        <v>99</v>
      </c>
      <c r="C26" s="8"/>
      <c r="D26" s="8"/>
      <c r="E26" s="8"/>
    </row>
    <row r="27" ht="20.05" customHeight="1">
      <c r="A27" t="s" s="7">
        <v>594</v>
      </c>
      <c r="B27" t="s" s="7">
        <v>99</v>
      </c>
      <c r="C27" s="8"/>
      <c r="D27" s="8"/>
      <c r="E27" s="8"/>
    </row>
    <row r="28" ht="20.05" customHeight="1">
      <c r="A28" t="s" s="7">
        <v>436</v>
      </c>
      <c r="B28" t="s" s="7">
        <v>99</v>
      </c>
      <c r="C28" s="8"/>
      <c r="D28" s="8"/>
      <c r="E28" s="8"/>
    </row>
  </sheetData>
  <mergeCells count="2">
    <mergeCell ref="A1:B1"/>
    <mergeCell ref="A7:C7"/>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1:E50"/>
  <sheetViews>
    <sheetView workbookViewId="0" showGridLines="0" defaultGridColor="1"/>
  </sheetViews>
  <sheetFormatPr defaultColWidth="16.3333" defaultRowHeight="19.9" customHeight="1" outlineLevelRow="0" outlineLevelCol="0"/>
  <cols>
    <col min="1" max="1" width="27.3906" style="27" customWidth="1"/>
    <col min="2" max="2" width="16.3516" style="27" customWidth="1"/>
    <col min="3" max="3" width="24.9219" style="27" customWidth="1"/>
    <col min="4" max="4" width="26.1172" style="27" customWidth="1"/>
    <col min="5" max="5" width="16.3516" style="27" customWidth="1"/>
    <col min="6" max="16384" width="16.3516" style="27" customWidth="1"/>
  </cols>
  <sheetData>
    <row r="1" ht="20.05" customHeight="1">
      <c r="A1" t="s" s="9">
        <v>596</v>
      </c>
      <c r="B1" s="8"/>
      <c r="C1" s="8"/>
      <c r="D1" s="8"/>
      <c r="E1" s="8"/>
    </row>
    <row r="2" ht="20.05" customHeight="1">
      <c r="A2" t="s" s="7">
        <v>597</v>
      </c>
      <c r="B2" t="s" s="7">
        <v>409</v>
      </c>
      <c r="C2" t="s" s="7">
        <v>598</v>
      </c>
      <c r="D2" t="s" s="7">
        <v>599</v>
      </c>
      <c r="E2" s="8"/>
    </row>
    <row r="3" ht="32.05" customHeight="1">
      <c r="A3" t="s" s="7">
        <v>600</v>
      </c>
      <c r="B3" t="s" s="7">
        <v>601</v>
      </c>
      <c r="C3" t="s" s="7">
        <v>413</v>
      </c>
      <c r="D3" t="s" s="7">
        <v>602</v>
      </c>
      <c r="E3" s="8"/>
    </row>
    <row r="4" ht="20.05" customHeight="1">
      <c r="A4" t="s" s="7">
        <v>603</v>
      </c>
      <c r="B4" s="8"/>
      <c r="C4" s="8"/>
      <c r="D4" s="8"/>
      <c r="E4" s="8"/>
    </row>
    <row r="5" ht="44.05" customHeight="1">
      <c r="A5" t="s" s="7">
        <v>604</v>
      </c>
      <c r="B5" s="8"/>
      <c r="C5" t="s" s="7">
        <v>605</v>
      </c>
      <c r="D5" t="s" s="9">
        <v>606</v>
      </c>
      <c r="E5" s="8"/>
    </row>
    <row r="6" ht="20.05" customHeight="1">
      <c r="A6" s="8"/>
      <c r="B6" s="8"/>
      <c r="C6" s="8"/>
      <c r="D6" s="8"/>
      <c r="E6" s="8"/>
    </row>
    <row r="7" ht="20.05" customHeight="1">
      <c r="A7" t="s" s="7">
        <v>450</v>
      </c>
      <c r="B7" s="8"/>
      <c r="C7" s="8"/>
      <c r="D7" s="8"/>
      <c r="E7" s="8"/>
    </row>
    <row r="8" ht="20.05" customHeight="1">
      <c r="A8" t="s" s="7">
        <v>64</v>
      </c>
      <c r="B8" t="s" s="7">
        <v>607</v>
      </c>
      <c r="C8" s="8"/>
      <c r="D8" s="8"/>
      <c r="E8" s="8"/>
    </row>
    <row r="9" ht="20.05" customHeight="1">
      <c r="A9" s="8"/>
      <c r="B9" s="8"/>
      <c r="C9" s="8"/>
      <c r="D9" s="8"/>
      <c r="E9" s="8"/>
    </row>
    <row r="10" ht="20.05" customHeight="1">
      <c r="A10" t="s" s="7">
        <v>65</v>
      </c>
      <c r="B10" s="8"/>
      <c r="C10" s="8"/>
      <c r="D10" s="8"/>
      <c r="E10" s="8"/>
    </row>
    <row r="11" ht="20.05" customHeight="1">
      <c r="A11" t="s" s="7">
        <v>608</v>
      </c>
      <c r="B11" t="s" s="7">
        <v>609</v>
      </c>
      <c r="C11" s="8"/>
      <c r="D11" s="8"/>
      <c r="E11" s="8"/>
    </row>
    <row r="12" ht="20.05" customHeight="1">
      <c r="A12" t="s" s="7">
        <v>610</v>
      </c>
      <c r="B12" t="s" s="7">
        <v>611</v>
      </c>
      <c r="C12" s="8"/>
      <c r="D12" s="8"/>
      <c r="E12" s="8"/>
    </row>
    <row r="13" ht="20.05" customHeight="1">
      <c r="A13" s="8"/>
      <c r="B13" s="28">
        <v>43830</v>
      </c>
      <c r="C13" s="8"/>
      <c r="D13" s="8"/>
      <c r="E13" s="8"/>
    </row>
    <row r="14" ht="20.05" customHeight="1">
      <c r="A14" s="8"/>
      <c r="B14" s="11">
        <v>110</v>
      </c>
      <c r="C14" s="11">
        <v>435000</v>
      </c>
      <c r="D14" s="8"/>
      <c r="E14" s="8"/>
    </row>
    <row r="15" ht="20.05" customHeight="1">
      <c r="A15" s="8"/>
      <c r="B15" s="11">
        <v>120</v>
      </c>
      <c r="C15" s="11">
        <f>-47850000/120</f>
        <v>-398750</v>
      </c>
      <c r="D15" s="8"/>
      <c r="E15" s="8"/>
    </row>
    <row r="16" ht="20.05" customHeight="1">
      <c r="A16" s="8"/>
      <c r="B16" t="s" s="9">
        <v>612</v>
      </c>
      <c r="C16" s="12">
        <f>SUM(C14:C15)</f>
        <v>36250</v>
      </c>
      <c r="D16" s="8"/>
      <c r="E16" s="8"/>
    </row>
    <row r="17" ht="20.05" customHeight="1">
      <c r="A17" s="8"/>
      <c r="B17" s="8"/>
      <c r="C17" s="8"/>
      <c r="D17" s="8"/>
      <c r="E17" s="8"/>
    </row>
    <row r="18" ht="20.05" customHeight="1">
      <c r="A18" s="8"/>
      <c r="B18" t="s" s="7">
        <v>462</v>
      </c>
      <c r="C18" s="11">
        <v>36250</v>
      </c>
      <c r="D18" s="8"/>
      <c r="E18" s="8"/>
    </row>
    <row r="19" ht="20.05" customHeight="1">
      <c r="A19" s="8"/>
      <c r="B19" t="s" s="7">
        <v>613</v>
      </c>
      <c r="C19" s="11">
        <v>0</v>
      </c>
      <c r="D19" s="8"/>
      <c r="E19" s="8"/>
    </row>
    <row r="20" ht="32.05" customHeight="1">
      <c r="A20" s="8"/>
      <c r="B20" t="s" s="7">
        <v>336</v>
      </c>
      <c r="C20" s="11">
        <v>36250</v>
      </c>
      <c r="D20" s="8"/>
      <c r="E20" s="8"/>
    </row>
    <row r="21" ht="20.05" customHeight="1">
      <c r="A21" s="8"/>
      <c r="B21" s="8"/>
      <c r="C21" s="8"/>
      <c r="D21" s="8"/>
      <c r="E21" s="8"/>
    </row>
    <row r="22" ht="20.05" customHeight="1">
      <c r="A22" t="s" s="7">
        <v>451</v>
      </c>
      <c r="B22" s="8"/>
      <c r="C22" s="8"/>
      <c r="D22" s="8"/>
      <c r="E22" s="8"/>
    </row>
    <row r="23" ht="32.05" customHeight="1">
      <c r="A23" t="s" s="7">
        <v>614</v>
      </c>
      <c r="B23" t="s" s="7">
        <v>615</v>
      </c>
      <c r="C23" s="8"/>
      <c r="D23" t="s" s="7">
        <v>616</v>
      </c>
      <c r="E23" s="11">
        <v>100000</v>
      </c>
    </row>
    <row r="24" ht="20.05" customHeight="1">
      <c r="A24" t="s" s="7">
        <v>617</v>
      </c>
      <c r="B24" s="8"/>
      <c r="C24" s="8"/>
      <c r="D24" t="s" s="7">
        <v>618</v>
      </c>
      <c r="E24" s="11">
        <v>-90000</v>
      </c>
    </row>
    <row r="25" ht="20.05" customHeight="1">
      <c r="A25" s="8"/>
      <c r="B25" s="8"/>
      <c r="C25" s="8"/>
      <c r="D25" t="s" s="9">
        <v>619</v>
      </c>
      <c r="E25" s="12">
        <v>10000</v>
      </c>
    </row>
    <row r="26" ht="20.05" customHeight="1">
      <c r="A26" t="s" s="7">
        <v>620</v>
      </c>
      <c r="B26" t="s" s="7">
        <v>621</v>
      </c>
      <c r="C26" s="8"/>
      <c r="D26" s="8"/>
      <c r="E26" s="8"/>
    </row>
    <row r="27" ht="20.05" customHeight="1">
      <c r="A27" s="8"/>
      <c r="B27" t="s" s="7">
        <v>622</v>
      </c>
      <c r="C27" t="s" s="7">
        <v>623</v>
      </c>
      <c r="D27" t="s" s="7">
        <v>624</v>
      </c>
      <c r="E27" s="11">
        <v>20000</v>
      </c>
    </row>
    <row r="28" ht="20.05" customHeight="1">
      <c r="A28" s="8"/>
      <c r="B28" t="s" s="7">
        <v>625</v>
      </c>
      <c r="C28" t="s" s="7">
        <v>626</v>
      </c>
      <c r="D28" s="8"/>
      <c r="E28" s="8"/>
    </row>
    <row r="29" ht="20.05" customHeight="1">
      <c r="A29" s="8"/>
      <c r="B29" t="s" s="7">
        <v>627</v>
      </c>
      <c r="C29" t="s" s="7">
        <v>628</v>
      </c>
      <c r="D29" s="8"/>
      <c r="E29" s="8"/>
    </row>
    <row r="30" ht="20.05" customHeight="1">
      <c r="A30" t="s" s="7">
        <v>629</v>
      </c>
      <c r="B30" s="8"/>
      <c r="C30" s="8"/>
      <c r="D30" s="8"/>
      <c r="E30" s="8"/>
    </row>
    <row r="31" ht="20.05" customHeight="1">
      <c r="A31" s="8"/>
      <c r="B31" t="s" s="7">
        <v>622</v>
      </c>
      <c r="C31" t="s" s="7">
        <v>623</v>
      </c>
      <c r="D31" s="8"/>
      <c r="E31" s="8"/>
    </row>
    <row r="32" ht="20.05" customHeight="1">
      <c r="A32" s="8"/>
      <c r="B32" t="s" s="7">
        <v>625</v>
      </c>
      <c r="C32" t="s" s="7">
        <v>628</v>
      </c>
      <c r="D32" s="8"/>
      <c r="E32" s="8"/>
    </row>
    <row r="33" ht="20.05" customHeight="1">
      <c r="A33" s="8"/>
      <c r="B33" t="s" s="7">
        <v>627</v>
      </c>
      <c r="C33" t="s" s="7">
        <v>626</v>
      </c>
      <c r="D33" s="8"/>
      <c r="E33" s="8"/>
    </row>
    <row r="34" ht="20.05" customHeight="1">
      <c r="A34" s="8"/>
      <c r="B34" s="8"/>
      <c r="C34" s="8"/>
      <c r="D34" s="8"/>
      <c r="E34" s="8"/>
    </row>
    <row r="35" ht="20.05" customHeight="1">
      <c r="A35" t="s" s="7">
        <v>535</v>
      </c>
      <c r="B35" s="8"/>
      <c r="C35" s="8"/>
      <c r="D35" s="8"/>
      <c r="E35" s="8"/>
    </row>
    <row r="36" ht="20.05" customHeight="1">
      <c r="A36" t="s" s="7">
        <v>630</v>
      </c>
      <c r="B36" s="8"/>
      <c r="C36" s="8"/>
      <c r="D36" t="s" s="7">
        <v>631</v>
      </c>
      <c r="E36" s="8"/>
    </row>
    <row r="37" ht="20.05" customHeight="1">
      <c r="A37" t="s" s="7">
        <v>632</v>
      </c>
      <c r="B37" s="11">
        <v>10000000</v>
      </c>
      <c r="C37" s="8"/>
      <c r="D37" t="s" s="7">
        <v>633</v>
      </c>
      <c r="E37" t="s" s="7">
        <v>634</v>
      </c>
    </row>
    <row r="38" ht="32.05" customHeight="1">
      <c r="A38" t="s" s="7">
        <v>635</v>
      </c>
      <c r="B38" s="19">
        <v>0.02</v>
      </c>
      <c r="C38" s="8"/>
      <c r="D38" t="s" s="7">
        <v>636</v>
      </c>
      <c r="E38" t="s" s="7">
        <v>611</v>
      </c>
    </row>
    <row r="39" ht="20.05" customHeight="1">
      <c r="A39" t="s" s="7">
        <v>637</v>
      </c>
      <c r="B39" s="11">
        <f>B37*B38</f>
        <v>200000</v>
      </c>
      <c r="C39" s="8"/>
      <c r="D39" t="s" s="7">
        <v>638</v>
      </c>
      <c r="E39" s="8"/>
    </row>
    <row r="40" ht="20.05" customHeight="1">
      <c r="A40" t="s" s="7">
        <v>639</v>
      </c>
      <c r="B40" s="11">
        <v>3.47</v>
      </c>
      <c r="C40" s="8"/>
      <c r="D40" t="s" s="7">
        <v>640</v>
      </c>
      <c r="E40" s="8"/>
    </row>
    <row r="41" ht="20.05" customHeight="1">
      <c r="A41" t="s" s="9">
        <v>641</v>
      </c>
      <c r="B41" s="12">
        <f>B39*B40</f>
        <v>694000</v>
      </c>
      <c r="C41" s="8"/>
      <c r="D41" t="s" s="7">
        <v>642</v>
      </c>
      <c r="E41" s="8"/>
    </row>
    <row r="42" ht="20.05" customHeight="1">
      <c r="A42" s="8"/>
      <c r="B42" s="8"/>
      <c r="C42" s="8"/>
      <c r="D42" s="8"/>
      <c r="E42" s="8"/>
    </row>
    <row r="43" ht="20.05" customHeight="1">
      <c r="A43" s="8"/>
      <c r="B43" s="8"/>
      <c r="C43" s="8"/>
      <c r="D43" t="s" s="7">
        <v>643</v>
      </c>
      <c r="E43" s="8"/>
    </row>
    <row r="44" ht="20.05" customHeight="1">
      <c r="A44" s="8"/>
      <c r="B44" s="8"/>
      <c r="C44" s="8"/>
      <c r="D44" t="s" s="7">
        <v>644</v>
      </c>
      <c r="E44" s="8"/>
    </row>
    <row r="45" ht="20.05" customHeight="1">
      <c r="A45" s="8"/>
      <c r="B45" s="8"/>
      <c r="C45" s="8"/>
      <c r="D45" t="s" s="7">
        <v>645</v>
      </c>
      <c r="E45" s="8"/>
    </row>
    <row r="46" ht="20.05" customHeight="1">
      <c r="A46" s="8"/>
      <c r="B46" s="8"/>
      <c r="C46" s="8"/>
      <c r="D46" s="8"/>
      <c r="E46" s="8"/>
    </row>
    <row r="47" ht="20.05" customHeight="1">
      <c r="A47" s="8"/>
      <c r="B47" s="8"/>
      <c r="C47" s="8"/>
      <c r="D47" s="8"/>
      <c r="E47" s="8"/>
    </row>
    <row r="48" ht="20.05" customHeight="1">
      <c r="A48" s="8"/>
      <c r="B48" s="8"/>
      <c r="C48" s="8"/>
      <c r="D48" s="8"/>
      <c r="E48" s="8"/>
    </row>
    <row r="49" ht="20.05" customHeight="1">
      <c r="A49" s="8"/>
      <c r="B49" s="8"/>
      <c r="C49" s="8"/>
      <c r="D49" s="8"/>
      <c r="E49" s="8"/>
    </row>
    <row r="50" ht="20.05" customHeight="1">
      <c r="A50" s="8"/>
      <c r="B50" s="8"/>
      <c r="C50" s="8"/>
      <c r="D50" s="8"/>
      <c r="E50" s="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