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Core" sheetId="2" r:id="rId5"/>
    <sheet name="Overview" sheetId="3" r:id="rId6"/>
    <sheet name="Cash" sheetId="4" r:id="rId7"/>
    <sheet name="Receivable" sheetId="5" r:id="rId8"/>
    <sheet name="Payable" sheetId="6" r:id="rId9"/>
    <sheet name="Equity" sheetId="7" r:id="rId10"/>
    <sheet name="Debt" sheetId="8" r:id="rId11"/>
    <sheet name="Derivatives" sheetId="9" r:id="rId12"/>
    <sheet name="Associate" sheetId="10" r:id="rId13"/>
  </sheets>
</workbook>
</file>

<file path=xl/sharedStrings.xml><?xml version="1.0" encoding="utf-8"?>
<sst xmlns="http://schemas.openxmlformats.org/spreadsheetml/2006/main" uniqueCount="597">
  <si>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</si>
  <si>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</si>
  <si>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</si>
  <si>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</si>
  <si>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Core</t>
  </si>
  <si>
    <t>Table 1</t>
  </si>
  <si>
    <t>IFRS 13 - Fair Value Measurement</t>
  </si>
  <si>
    <t>FV Hierarchy (Inputs)</t>
  </si>
  <si>
    <t>Level 1</t>
  </si>
  <si>
    <t>Quoted Price (identical assets/liabilities)</t>
  </si>
  <si>
    <t>Level 2</t>
  </si>
  <si>
    <t>Quoted Price (similar assets/liabilities)</t>
  </si>
  <si>
    <t>Level 3</t>
  </si>
  <si>
    <t>Unobservable data (Present Value)</t>
  </si>
  <si>
    <t xml:space="preserve">Present Value </t>
  </si>
  <si>
    <t>1. Cash Flow (Present Value Factor)</t>
  </si>
  <si>
    <t>PVF Formula</t>
  </si>
  <si>
    <t>One-time payment / lumpsum / Present value of 1</t>
  </si>
  <si>
    <t>(1 + r )^-n</t>
  </si>
  <si>
    <r>
      <rPr>
        <sz val="10"/>
        <color indexed="8"/>
        <rFont val="Helvetica Neue"/>
      </rPr>
      <t>Ordinary annuity / Regular</t>
    </r>
    <r>
      <rPr>
        <b val="1"/>
        <sz val="10"/>
        <color indexed="8"/>
        <rFont val="Helvetica Neue"/>
      </rPr>
      <t xml:space="preserve"> equal payments</t>
    </r>
    <r>
      <rPr>
        <sz val="10"/>
        <color indexed="8"/>
        <rFont val="Helvetica Neue"/>
      </rPr>
      <t xml:space="preserve"> (end) / Present value of an ordinary annuity of 1</t>
    </r>
  </si>
  <si>
    <t>1 - (1 + r )^-n / r</t>
  </si>
  <si>
    <t>(Silent)</t>
  </si>
  <si>
    <r>
      <rPr>
        <sz val="10"/>
        <color indexed="8"/>
        <rFont val="Helvetica Neue"/>
      </rPr>
      <t xml:space="preserve">Annuity Due / Regular </t>
    </r>
    <r>
      <rPr>
        <b val="1"/>
        <sz val="10"/>
        <color indexed="8"/>
        <rFont val="Helvetica Neue"/>
      </rPr>
      <t>equal payments</t>
    </r>
    <r>
      <rPr>
        <sz val="10"/>
        <color indexed="8"/>
        <rFont val="Helvetica Neue"/>
      </rPr>
      <t xml:space="preserve"> (beg) / Present value of an annuity due/payment in advance of 1</t>
    </r>
  </si>
  <si>
    <t>1 + (1 - (1 + r )^-(n-1) / r)</t>
  </si>
  <si>
    <t>2. Term vs Accounting Period</t>
  </si>
  <si>
    <t>3. Nominal Rate / Stated Rate / Coupon Rate vs Effective Rate / Yield Rate / Market Rate</t>
  </si>
  <si>
    <t>PVF - EIR; Collection / Payment - NIR</t>
  </si>
  <si>
    <t>4. PV computation must follow the interest date</t>
  </si>
  <si>
    <t>Interest payment / collection - semiannually (PV computation must semiannually)</t>
  </si>
  <si>
    <t>Overview</t>
  </si>
  <si>
    <t>Financial Instruments</t>
  </si>
  <si>
    <t>Presentation</t>
  </si>
  <si>
    <t>IAS 32</t>
  </si>
  <si>
    <t>Disclosure</t>
  </si>
  <si>
    <t>IFRS 7</t>
  </si>
  <si>
    <t>Recognition and Measurement</t>
  </si>
  <si>
    <t>IFRS 9</t>
  </si>
  <si>
    <t>Based Contracts</t>
  </si>
  <si>
    <t>*recognition of FI - become party to a contractual provision</t>
  </si>
  <si>
    <t>Favorable (Financial Assets)</t>
  </si>
  <si>
    <t>Unfavorable (Financial Liability)</t>
  </si>
  <si>
    <t>Financial Assets</t>
  </si>
  <si>
    <t>Cash, Receivables, Investments</t>
  </si>
  <si>
    <t>Financial Liabilities</t>
  </si>
  <si>
    <t>Payables (Accounts, Notes and Bonds)</t>
  </si>
  <si>
    <t>Equity Instruments</t>
  </si>
  <si>
    <t>OS, PS</t>
  </si>
  <si>
    <t>Compound Instruments</t>
  </si>
  <si>
    <t>Convertible Bonds, Bonds with share warrants</t>
  </si>
  <si>
    <t>Classifications:</t>
  </si>
  <si>
    <t>Financial Assets@Amortized Cost</t>
  </si>
  <si>
    <t>Business Model</t>
  </si>
  <si>
    <t>Hold the assets to collect contractual cash flows</t>
  </si>
  <si>
    <t>Cash Flow Characteristics</t>
  </si>
  <si>
    <t>Principal and Interest</t>
  </si>
  <si>
    <t>Fair Value through Profit or Loss</t>
  </si>
  <si>
    <t>Residual (debt)</t>
  </si>
  <si>
    <t>Designation (FV Option)</t>
  </si>
  <si>
    <t>Mandatory (held for trading)</t>
  </si>
  <si>
    <t>Derivatives (excluding Hedging activities)</t>
  </si>
  <si>
    <t>Fair Value through Other Comprehensive Income</t>
  </si>
  <si>
    <t>Debt Instrument</t>
  </si>
  <si>
    <t>Hold the assets to collect contractual cash flows and sell the Financial assets</t>
  </si>
  <si>
    <t>Equity Instrument</t>
  </si>
  <si>
    <t>Irrevocable election (initial recognition) to present it as FVTOCI - not held for trading</t>
  </si>
  <si>
    <t>Cash</t>
  </si>
  <si>
    <t>Cash and Cash equivalents</t>
  </si>
  <si>
    <t>IAS 7 (SCF)</t>
  </si>
  <si>
    <t>Measurement (IM &amp; SM)</t>
  </si>
  <si>
    <t>Face Value (Fair Value)</t>
  </si>
  <si>
    <t>Cash in bank -&gt; Adjusted Balance (Bank Reconciliation)</t>
  </si>
  <si>
    <t>Foreign Currency (IAS 21)</t>
  </si>
  <si>
    <t>Closing Rate / Current Exchange Rate</t>
  </si>
  <si>
    <t>Categories:</t>
  </si>
  <si>
    <t>Examples</t>
  </si>
  <si>
    <t>Special Issues</t>
  </si>
  <si>
    <t>1. Cash on Hand</t>
  </si>
  <si>
    <t>Bills / Currencies, Coins, Checks, Bank Draft, Money Order</t>
  </si>
  <si>
    <t>Defective Checks - Perpective (NSF, Post-dated, Stale, Undelivered Checks - error recording)</t>
  </si>
  <si>
    <t>2. Demand Deposits / Cash in Bank</t>
  </si>
  <si>
    <t>Savings Account, Current Account</t>
  </si>
  <si>
    <t>Bank Overdraft  - current liability; Same Bank, Same account type, immaterial amount - deduction Cash; IAS 7 - integral part of cash management - deduction Cash</t>
  </si>
  <si>
    <t>Cash in bank undergoing bankruptcy - impairment of financial assets (IFRS 9) - Recoverable amount - Receivables</t>
  </si>
  <si>
    <t>Compensating balance - not legally restricted as to withdrawal - part of Cash; legally restricted as to withdrawal - not part of Cash</t>
  </si>
  <si>
    <t>Silent - if there is an existing liability (restricted)</t>
  </si>
  <si>
    <t>3. Cash Fund</t>
  </si>
  <si>
    <t>Petty Cash Fund, Sinking Fund</t>
  </si>
  <si>
    <t>IAS 7 - it will pay short-term obligations - part of Cash</t>
  </si>
  <si>
    <t>Alternative:</t>
  </si>
  <si>
    <t>Operating - part of Cash</t>
  </si>
  <si>
    <t>Financing - short-term - part of cash; long-term - investment</t>
  </si>
  <si>
    <t>Investing - investment</t>
  </si>
  <si>
    <t>4. Cash Equivalents</t>
  </si>
  <si>
    <t>Time Deposits, Money Market Placement, Treasury Warrants (cash equivalent, if silent)</t>
  </si>
  <si>
    <t>3 - month Rule (Acquisition)</t>
  </si>
  <si>
    <t>Treasury Bills (less than 1 year)</t>
  </si>
  <si>
    <t>Cash equivalent (silent)</t>
  </si>
  <si>
    <t>Treasury Notes (1 - 10 years)</t>
  </si>
  <si>
    <t>Treasury Bonds (more than 10 years)</t>
  </si>
  <si>
    <t>1. B</t>
  </si>
  <si>
    <t>2. A</t>
  </si>
  <si>
    <t>3. A</t>
  </si>
  <si>
    <t>4. C</t>
  </si>
  <si>
    <t>5. C</t>
  </si>
  <si>
    <t>*Money market - June 30, 2020</t>
  </si>
  <si>
    <t>Demand deposit</t>
  </si>
  <si>
    <t>Time Deposit - 3 mo</t>
  </si>
  <si>
    <t>Petty Cash Fund</t>
  </si>
  <si>
    <t>a) Undelivered Check</t>
  </si>
  <si>
    <t>b) Post-dated Check</t>
  </si>
  <si>
    <t>c) Cash receipts journal opened until 1/15/2020</t>
  </si>
  <si>
    <t>Imprest System (Internal Control over Cash)</t>
  </si>
  <si>
    <t>- all collections must be deposited, all disbursements must be through checks</t>
  </si>
  <si>
    <t>Imprest Fund System (fixed PCF)</t>
  </si>
  <si>
    <t>Fluctuating Fund System (changes every transaction)</t>
  </si>
  <si>
    <t>1. Establishment</t>
  </si>
  <si>
    <t>DR: PCF                        x</t>
  </si>
  <si>
    <t>DR: PCF                         x</t>
  </si>
  <si>
    <t>CR: Cash in Bank             x</t>
  </si>
  <si>
    <t>CR: Cash in Bank              x</t>
  </si>
  <si>
    <t>2. Expenses incurred / paid</t>
  </si>
  <si>
    <t>No entry</t>
  </si>
  <si>
    <t>DR: Various Accounts    x</t>
  </si>
  <si>
    <t>CR: PCF                            x</t>
  </si>
  <si>
    <t>3. Replenishment</t>
  </si>
  <si>
    <t>DR: Various Accounts.   x</t>
  </si>
  <si>
    <t>DR: PCF                          x</t>
  </si>
  <si>
    <t>DR: Loss / Receivable.   x</t>
  </si>
  <si>
    <t>CR: Cash in Bank               x</t>
  </si>
  <si>
    <t>CR: Gain / Payable             x</t>
  </si>
  <si>
    <t>4. Adjusting Entries</t>
  </si>
  <si>
    <t>CR: PCF                             x</t>
  </si>
  <si>
    <t>5. Reversing Entries</t>
  </si>
  <si>
    <t>CR: PCF                           x</t>
  </si>
  <si>
    <t>CR: Gain / Payable          x</t>
  </si>
  <si>
    <t>DR: Various Accounts.        x</t>
  </si>
  <si>
    <t>DR: Loss / Receivable.       x</t>
  </si>
  <si>
    <t>6. Increase / Decrease in Fund</t>
  </si>
  <si>
    <t>CR: Cash in Bank           x</t>
  </si>
  <si>
    <t>DR: PCF                             x</t>
  </si>
  <si>
    <t>Petty Cash Fund, presentation (balance)</t>
  </si>
  <si>
    <t>- adjust the PCF</t>
  </si>
  <si>
    <t>- valid cash / check</t>
  </si>
  <si>
    <t>Records vs Physical Assets</t>
  </si>
  <si>
    <t>&gt;, shortage</t>
  </si>
  <si>
    <t>&lt;, overage</t>
  </si>
  <si>
    <t>Petty Cash Fund, GL</t>
  </si>
  <si>
    <t>x</t>
  </si>
  <si>
    <t>Bills and Coins</t>
  </si>
  <si>
    <t>Checks - valid or defective</t>
  </si>
  <si>
    <t>Unreplenished PCVs</t>
  </si>
  <si>
    <t>IOUs</t>
  </si>
  <si>
    <t>(x)</t>
  </si>
  <si>
    <t>Short (Over)</t>
  </si>
  <si>
    <t>6. C</t>
  </si>
  <si>
    <t>PCF, GL</t>
  </si>
  <si>
    <t>PCF, adjusted balance (Currency and coins)</t>
  </si>
  <si>
    <t>For replenishment</t>
  </si>
  <si>
    <t>Over - Gain</t>
  </si>
  <si>
    <t>PCF, adjusted balance</t>
  </si>
  <si>
    <t>Bank Reconciliation</t>
  </si>
  <si>
    <t>Bank</t>
  </si>
  <si>
    <t>Book</t>
  </si>
  <si>
    <t>Unadjusted Balance</t>
  </si>
  <si>
    <t>x (Bank Statement)</t>
  </si>
  <si>
    <t>x (General Ledger)</t>
  </si>
  <si>
    <t>Deposit in Transit / Cash on Hand</t>
  </si>
  <si>
    <t>x (Next Bank Statement)</t>
  </si>
  <si>
    <t>Oustanding Checks</t>
  </si>
  <si>
    <t>(x) (Next Bank Statement)</t>
  </si>
  <si>
    <t>Credit Memo</t>
  </si>
  <si>
    <t>Debit Memo</t>
  </si>
  <si>
    <t>(x) (Bank Statement)</t>
  </si>
  <si>
    <t>Errors</t>
  </si>
  <si>
    <t>x / (x)</t>
  </si>
  <si>
    <t>Adjusted Balance</t>
  </si>
  <si>
    <t>7. B</t>
  </si>
  <si>
    <t>DIT</t>
  </si>
  <si>
    <t>OC</t>
  </si>
  <si>
    <t>Debit Memo - NSF</t>
  </si>
  <si>
    <t>Debit Memo - BSC</t>
  </si>
  <si>
    <t>Receivable</t>
  </si>
  <si>
    <t>Receivables</t>
  </si>
  <si>
    <t>FV Option elected (account as FVTPL)</t>
  </si>
  <si>
    <t>IM@FV, excluding TC</t>
  </si>
  <si>
    <t>SM@FV, changes FV - P/L</t>
  </si>
  <si>
    <t>IM@FV + TC</t>
  </si>
  <si>
    <t>SM@Amortized Cost</t>
  </si>
  <si>
    <t>Accounts Receivable</t>
  </si>
  <si>
    <t>Face Value / Invoice Price</t>
  </si>
  <si>
    <t>Face Value - Allowance (NRV)</t>
  </si>
  <si>
    <t>*Trade Discount - ignore</t>
  </si>
  <si>
    <t>1) Bad Debts</t>
  </si>
  <si>
    <t>*Cash Discount</t>
  </si>
  <si>
    <t>IS Approach - Bad Debt Expense (% of Sales)</t>
  </si>
  <si>
    <t>1) Net method - beyond the discount period - Sales Discount Forfieted (other income)</t>
  </si>
  <si>
    <t>BS Approach - Required Allowance / Ending balance of Allowance for Doubtful accounts (% of AR, Aging of AR)</t>
  </si>
  <si>
    <t>Provisional Matrix (past and forward-looking information)</t>
  </si>
  <si>
    <t>2) Gross method</t>
  </si>
  <si>
    <t>2) Sales Discount</t>
  </si>
  <si>
    <t>3) Sales Return</t>
  </si>
  <si>
    <t>4) Freight Out</t>
  </si>
  <si>
    <t>Notes Receivable</t>
  </si>
  <si>
    <t>Interest Bearing @Face Value</t>
  </si>
  <si>
    <t>Face Value - Principal Payments - Impairment</t>
  </si>
  <si>
    <t>Unreasonably low IR @Present Value</t>
  </si>
  <si>
    <t>Amortized Cost</t>
  </si>
  <si>
    <t>NIR = EIR, Face Value</t>
  </si>
  <si>
    <t>NIR is not equal EIR, Present Value</t>
  </si>
  <si>
    <t>Non-interest Bearing</t>
  </si>
  <si>
    <t>Short-term @Face Value (immaterial difference)</t>
  </si>
  <si>
    <t>Long-term @Present Value</t>
  </si>
  <si>
    <t>Loans Receivable</t>
  </si>
  <si>
    <t>Principal + Direct Origination Cost - Origination Fee</t>
  </si>
  <si>
    <t>FV + TC</t>
  </si>
  <si>
    <t>PV</t>
  </si>
  <si>
    <t>Initial amount / Carrying amount</t>
  </si>
  <si>
    <t>Principal payment</t>
  </si>
  <si>
    <t>Discount or Premium Amortization*</t>
  </si>
  <si>
    <t>Impairment</t>
  </si>
  <si>
    <t>Effective Interest / Interest Income /Interest Expense</t>
  </si>
  <si>
    <t>Carrying Amount * EIR</t>
  </si>
  <si>
    <t>Nominal Interest / Interest Collection / Interest Payment</t>
  </si>
  <si>
    <t>Principal * NIR</t>
  </si>
  <si>
    <t>Discount or Premium Amortization</t>
  </si>
  <si>
    <t>Discount</t>
  </si>
  <si>
    <t>EIR &gt; CR</t>
  </si>
  <si>
    <t>CR &gt; EIR</t>
  </si>
  <si>
    <t>Premium</t>
  </si>
  <si>
    <t>Trade and other Receivables</t>
  </si>
  <si>
    <t>Trade (sale of merchandise)</t>
  </si>
  <si>
    <t>12 mo or NOC - whichever is longer</t>
  </si>
  <si>
    <t>Current</t>
  </si>
  <si>
    <t>Non-trade</t>
  </si>
  <si>
    <t>Collectible within 12 mo from BS</t>
  </si>
  <si>
    <t>Collectible beyond 12 mo from BS</t>
  </si>
  <si>
    <t>Non-current</t>
  </si>
  <si>
    <t>1. A</t>
  </si>
  <si>
    <t>2. D</t>
  </si>
  <si>
    <t>3. B</t>
  </si>
  <si>
    <t>4. A</t>
  </si>
  <si>
    <t>5. D</t>
  </si>
  <si>
    <t>Allowance for DA</t>
  </si>
  <si>
    <t>Debit</t>
  </si>
  <si>
    <t>Credit</t>
  </si>
  <si>
    <t>Write-off</t>
  </si>
  <si>
    <t>Beg</t>
  </si>
  <si>
    <t>BDE</t>
  </si>
  <si>
    <t>Recovery</t>
  </si>
  <si>
    <t>End</t>
  </si>
  <si>
    <t>Adjustment (IAS 8) - BDE</t>
  </si>
  <si>
    <t>November - December</t>
  </si>
  <si>
    <t>July - October</t>
  </si>
  <si>
    <t>January - June</t>
  </si>
  <si>
    <t>Prior to Jan 1</t>
  </si>
  <si>
    <t>Required Allowance / End</t>
  </si>
  <si>
    <t>6. B</t>
  </si>
  <si>
    <t>AR, end</t>
  </si>
  <si>
    <t>% of AR</t>
  </si>
  <si>
    <t>AR, amortized cost</t>
  </si>
  <si>
    <t>Account Receivable</t>
  </si>
  <si>
    <t>Collection, excluding recovery</t>
  </si>
  <si>
    <t>Credit Sales</t>
  </si>
  <si>
    <t>Sales Discount</t>
  </si>
  <si>
    <t xml:space="preserve"> </t>
  </si>
  <si>
    <t>Sales Return</t>
  </si>
  <si>
    <t>Sales Allowance</t>
  </si>
  <si>
    <t>10 - 11</t>
  </si>
  <si>
    <t>DP</t>
  </si>
  <si>
    <t>PV of Installment (200000* 2.5313)</t>
  </si>
  <si>
    <t>Net Proceeds</t>
  </si>
  <si>
    <t>CA</t>
  </si>
  <si>
    <t>Gain on Sale</t>
  </si>
  <si>
    <t>NR, 12/31/2018</t>
  </si>
  <si>
    <t>Principal payment, 12/31/2019</t>
  </si>
  <si>
    <t>(c)</t>
  </si>
  <si>
    <t>(d)</t>
  </si>
  <si>
    <t>Face Value</t>
  </si>
  <si>
    <t>Payment,12/31/2019</t>
  </si>
  <si>
    <t>Carrying Amount, 12/31/2019</t>
  </si>
  <si>
    <t>Unamortized Discount / Unearned Interest Income</t>
  </si>
  <si>
    <t>Calculator Approach - Amortized Cost</t>
  </si>
  <si>
    <t>Payment during the period? (Principal, Interest or both)</t>
  </si>
  <si>
    <t>No</t>
  </si>
  <si>
    <t>CA * 1+EIR</t>
  </si>
  <si>
    <t>CA * 1+EIR - Payment</t>
  </si>
  <si>
    <t>CA - Payment * 1+EIR</t>
  </si>
  <si>
    <t>*Interest - accrual</t>
  </si>
  <si>
    <t>10. C</t>
  </si>
  <si>
    <t>11. D</t>
  </si>
  <si>
    <t>IFRS 9 - Impairment of Financial Assets (Credit Risk)</t>
  </si>
  <si>
    <t>Simplified Approarch (Lifetime ECL)</t>
  </si>
  <si>
    <t>Trade Receivable and lease receivables (no financial component in IFRS 15)</t>
  </si>
  <si>
    <t>IF with financial component: (policy choice)</t>
  </si>
  <si>
    <t>1. Simplified Approach</t>
  </si>
  <si>
    <t>2. General Approach</t>
  </si>
  <si>
    <t>General Approach</t>
  </si>
  <si>
    <t>Criteria</t>
  </si>
  <si>
    <t>Impairment Loss</t>
  </si>
  <si>
    <t>Interest Income</t>
  </si>
  <si>
    <t>Stage 1</t>
  </si>
  <si>
    <t>Initial Recognition (no significant credit risk)</t>
  </si>
  <si>
    <t>12 - month ECL</t>
  </si>
  <si>
    <t>Based Gross Amount</t>
  </si>
  <si>
    <t>Stage 2</t>
  </si>
  <si>
    <t>Significant increase in credit risk</t>
  </si>
  <si>
    <t>Lifetime ECL</t>
  </si>
  <si>
    <t>Stage 3</t>
  </si>
  <si>
    <t>Credit-impaired Assets</t>
  </si>
  <si>
    <t>Based Net Amount</t>
  </si>
  <si>
    <t>1. Bankruptcy</t>
  </si>
  <si>
    <t>2. Financial difficulty</t>
  </si>
  <si>
    <t>3. Concession or Modification of Terms</t>
  </si>
  <si>
    <t>4. Decrease in expected future cash flows</t>
  </si>
  <si>
    <t>Carrying Amount*</t>
  </si>
  <si>
    <t>Recoverable Amount**</t>
  </si>
  <si>
    <t>*Accrued interest - if recorded</t>
  </si>
  <si>
    <t>**PV of all expected future cash flow using the original effective interest rate (initial recognition)</t>
  </si>
  <si>
    <t>12. D</t>
  </si>
  <si>
    <t>Principal</t>
  </si>
  <si>
    <t>DOC</t>
  </si>
  <si>
    <t>OF</t>
  </si>
  <si>
    <t>Initial amount, 1/1/2019</t>
  </si>
  <si>
    <t>CA, 12/31/2019</t>
  </si>
  <si>
    <t>Recoverable Amount@8%</t>
  </si>
  <si>
    <t>12/31/2020 (2000000*0.9259)</t>
  </si>
  <si>
    <t>12/31/2021 (3000000*0.8573)</t>
  </si>
  <si>
    <t>Impairment Loss - 2019</t>
  </si>
  <si>
    <t>Payable</t>
  </si>
  <si>
    <t>Payables</t>
  </si>
  <si>
    <t>Initial - @FV - TC</t>
  </si>
  <si>
    <t>Subsequent - @Amortized Cost</t>
  </si>
  <si>
    <t>Accounts Payables</t>
  </si>
  <si>
    <t>Face Value (adjusted Allowance)</t>
  </si>
  <si>
    <t>*List Price</t>
  </si>
  <si>
    <t>Trade Discount - not recognized</t>
  </si>
  <si>
    <t>Cash Discount - methods</t>
  </si>
  <si>
    <t>Net Method - AP@net</t>
  </si>
  <si>
    <t>*Purchase Discount Lost - other expense</t>
  </si>
  <si>
    <t>Purchase: DR: Purchases  x, CR: AP x</t>
  </si>
  <si>
    <t>Payment within DP: DR: AP x, CR: Cash x</t>
  </si>
  <si>
    <t>Payment beyond DP: DR: AP x, DR: Purchase Discount Lost x, CR: Cash x</t>
  </si>
  <si>
    <t>Gross Method - AP@gross</t>
  </si>
  <si>
    <t>Purchase: DR: Purchases x, CR: AP x</t>
  </si>
  <si>
    <t>Payment within DP: DR: AP x, CR: Purchase Discount x, CR: Cash x</t>
  </si>
  <si>
    <t>Payment beyond DP: AP x, CR: Cash x</t>
  </si>
  <si>
    <t>Notes Payables</t>
  </si>
  <si>
    <t>Interest bearing</t>
  </si>
  <si>
    <t>Face Value (EIR is equal NIR)</t>
  </si>
  <si>
    <t>Face Value (adjusted Collection and Impairment)</t>
  </si>
  <si>
    <t>PV (EIR is not equal NIR)</t>
  </si>
  <si>
    <t>Non-interest bearing</t>
  </si>
  <si>
    <t>Short-term: Face Value</t>
  </si>
  <si>
    <t>Long-term: PV</t>
  </si>
  <si>
    <t>Bonds Payables</t>
  </si>
  <si>
    <t>FV Option: (elected)</t>
  </si>
  <si>
    <t>Initial - @FV, excluding TC</t>
  </si>
  <si>
    <t>(as if FVTPL)</t>
  </si>
  <si>
    <t>Subs - @FV, changes - P/L</t>
  </si>
  <si>
    <t>Trade and Other Payables - CURRENT</t>
  </si>
  <si>
    <t>4. B</t>
  </si>
  <si>
    <t>Accounts Payable, unadjusted</t>
  </si>
  <si>
    <t>Item #1</t>
  </si>
  <si>
    <t>Item #2</t>
  </si>
  <si>
    <t>Accounts Payable, adjusted</t>
  </si>
  <si>
    <t>Notes Payable</t>
  </si>
  <si>
    <t>Interest Bearing</t>
  </si>
  <si>
    <t>@Face Value</t>
  </si>
  <si>
    <t>NP, 10/1/17</t>
  </si>
  <si>
    <t>NP, 6/30/18</t>
  </si>
  <si>
    <t>Payment, 10/1/18</t>
  </si>
  <si>
    <t>NP, 10/1/18</t>
  </si>
  <si>
    <t>Accrued Interest Payable, 6/30/19</t>
  </si>
  <si>
    <t>2. B</t>
  </si>
  <si>
    <t>Notes Payable, inception</t>
  </si>
  <si>
    <t>NP, 12/30/2019</t>
  </si>
  <si>
    <t>Principal Payment</t>
  </si>
  <si>
    <t>DP Amortization</t>
  </si>
  <si>
    <t xml:space="preserve">Impairment </t>
  </si>
  <si>
    <t>CA, 12/31/2020</t>
  </si>
  <si>
    <t>Initial Measurment</t>
  </si>
  <si>
    <t>@Issue Price</t>
  </si>
  <si>
    <t>FV of Liability Component / PV</t>
  </si>
  <si>
    <t>Equity Component</t>
  </si>
  <si>
    <t>*Trasanction Cost - allocate based on the Proceeds</t>
  </si>
  <si>
    <t>1. Liability - deduction to CA</t>
  </si>
  <si>
    <t>2. Equity - APIC</t>
  </si>
  <si>
    <t>Subsequent Measurment</t>
  </si>
  <si>
    <t>Liability Component @ Amortized Cost</t>
  </si>
  <si>
    <t>Equity Component @ no change</t>
  </si>
  <si>
    <t>Derecognition</t>
  </si>
  <si>
    <t>@Redemption Price</t>
  </si>
  <si>
    <t>Equity Component (APIC)</t>
  </si>
  <si>
    <t>Carrying Amount, FL</t>
  </si>
  <si>
    <t>Gain / Loss on Extinguistment</t>
  </si>
  <si>
    <t>(x) / x</t>
  </si>
  <si>
    <t>Conversion</t>
  </si>
  <si>
    <t>Consideration Received</t>
  </si>
  <si>
    <t>1. Convertible Bonds</t>
  </si>
  <si>
    <t>Equity Component / SP - Conversion Option</t>
  </si>
  <si>
    <t>Share Capital @ part</t>
  </si>
  <si>
    <t>Share Premium - Issuance</t>
  </si>
  <si>
    <t>2. Bonds with Shares</t>
  </si>
  <si>
    <t>Exercise Price</t>
  </si>
  <si>
    <t>Equity Component / Share Warrants Outstanding</t>
  </si>
  <si>
    <t>FV (0.99 *5000000)</t>
  </si>
  <si>
    <t>Transaction Cost</t>
  </si>
  <si>
    <t>11.66% - EIR</t>
  </si>
  <si>
    <t>1. Trial and Error Approach</t>
  </si>
  <si>
    <t>DEC, CEP</t>
  </si>
  <si>
    <t>@11%</t>
  </si>
  <si>
    <t>Principal Payment (PV of 1)</t>
  </si>
  <si>
    <t>5000000 * 0.7312</t>
  </si>
  <si>
    <t>Interest Payment (PV of OA of 1)</t>
  </si>
  <si>
    <t>500000 * 2.4437</t>
  </si>
  <si>
    <t>FV vs IR - indirect</t>
  </si>
  <si>
    <t>If FV increase, IR decrease</t>
  </si>
  <si>
    <t>IF FV decrease, IR increase</t>
  </si>
  <si>
    <t>@12%</t>
  </si>
  <si>
    <t>5000000 * 0.7118</t>
  </si>
  <si>
    <t>500000 * 2.4018</t>
  </si>
  <si>
    <t>2. Interpolation (High - Low Method)</t>
  </si>
  <si>
    <t>?</t>
  </si>
  <si>
    <t>11% + 1% (77850/117950)</t>
  </si>
  <si>
    <t>12% - 1% (40100/117950)</t>
  </si>
  <si>
    <t>Carrying Amount, IM</t>
  </si>
  <si>
    <t>EIR</t>
  </si>
  <si>
    <t>Interest Expense - 2019</t>
  </si>
  <si>
    <t>FVTPL</t>
  </si>
  <si>
    <t>IM@FV, excluding TC (expense)</t>
  </si>
  <si>
    <t>FV, end                            x</t>
  </si>
  <si>
    <t>Carrying Amount*           (x)</t>
  </si>
  <si>
    <t>Unrealized G/L - P/L       x</t>
  </si>
  <si>
    <t>* Initial Year - Acquisition Cost / Original Cost</t>
  </si>
  <si>
    <t>* Subsequent Year - FV, previous year</t>
  </si>
  <si>
    <t>Interest Expense - Theory (EIR), Problem Solving (NIR)</t>
  </si>
  <si>
    <t>FV Option - elected</t>
  </si>
  <si>
    <t>Bonds Payable@FV, 1/1/2019</t>
  </si>
  <si>
    <t>1/1 - 7/1 (1000000*6%)</t>
  </si>
  <si>
    <t>7/1 - 12/31 (1000000*6%)</t>
  </si>
  <si>
    <t>Total</t>
  </si>
  <si>
    <t>FV, end (BP, end)</t>
  </si>
  <si>
    <t>Unrealized Gain - P/L</t>
  </si>
  <si>
    <t>Issue Price</t>
  </si>
  <si>
    <t>FV of LC</t>
  </si>
  <si>
    <t>DR: Cash</t>
  </si>
  <si>
    <t>CR: Premium on BP</t>
  </si>
  <si>
    <t>CR: Bonds Payable</t>
  </si>
  <si>
    <t>CR: SP - Conversion Option</t>
  </si>
  <si>
    <t>Redemption Price</t>
  </si>
  <si>
    <t>Carrying Amount, LC</t>
  </si>
  <si>
    <t>Loss on Extinguishment</t>
  </si>
  <si>
    <t>DR: Bonds Payable</t>
  </si>
  <si>
    <t>DR: Premium on BP</t>
  </si>
  <si>
    <t>DR: APIC</t>
  </si>
  <si>
    <t>DR: Loss on Extinguishment</t>
  </si>
  <si>
    <t>CR: Cash</t>
  </si>
  <si>
    <t>Equity</t>
  </si>
  <si>
    <t>Investment in Equity Instruments - Shares</t>
  </si>
  <si>
    <t>Ownership - Ordinary</t>
  </si>
  <si>
    <t>Preference - regardless of ownership - FVTPL or FVTOCI</t>
  </si>
  <si>
    <t>51% and above</t>
  </si>
  <si>
    <t>Investment in Subsidiary (IFRS 3, IFRS 10)</t>
  </si>
  <si>
    <t>Control</t>
  </si>
  <si>
    <t>20% - 50%</t>
  </si>
  <si>
    <t>Investment in Associate (IAS 28)</t>
  </si>
  <si>
    <t>Significant Influence</t>
  </si>
  <si>
    <t>Below 20%</t>
  </si>
  <si>
    <t>FVTPL or FVTOCI</t>
  </si>
  <si>
    <t>Trading or Speculation</t>
  </si>
  <si>
    <t>Mandatory - held for trading</t>
  </si>
  <si>
    <t>Designation (FV Option) - not held for trading (elected as FVTPL - initial)</t>
  </si>
  <si>
    <t>Derivative (except Hedging)</t>
  </si>
  <si>
    <t>Residual</t>
  </si>
  <si>
    <t>Designation (FV Option) - not held for trading (elected as FVTOCI - initial)</t>
  </si>
  <si>
    <t>FVTOCI (without recycling)</t>
  </si>
  <si>
    <t>Initial</t>
  </si>
  <si>
    <t xml:space="preserve">FV, excluding TC (exp) </t>
  </si>
  <si>
    <t>*Dividend-on - exclude Dividend</t>
  </si>
  <si>
    <t>Subsequent</t>
  </si>
  <si>
    <t>FV, changes - P/L</t>
  </si>
  <si>
    <t>FV, changes - OCI</t>
  </si>
  <si>
    <t>FV, end      x</t>
  </si>
  <si>
    <t>SFP - OCI (cumulative)</t>
  </si>
  <si>
    <t>AC/CA      (x)</t>
  </si>
  <si>
    <t>FV, end.    x</t>
  </si>
  <si>
    <t>UG/UL       x</t>
  </si>
  <si>
    <t>AC.           (x)</t>
  </si>
  <si>
    <t>UG/UL - C x</t>
  </si>
  <si>
    <t>SCI - OCI (current)</t>
  </si>
  <si>
    <t>Net Proceeds          x</t>
  </si>
  <si>
    <t>CA                          (x)</t>
  </si>
  <si>
    <t>G/L                          x</t>
  </si>
  <si>
    <t>G/L                          x - Retained Earnings</t>
  </si>
  <si>
    <t>*UG/UL - OCI (cummulative) - Retained Earnings</t>
  </si>
  <si>
    <t>Reclassificaiton</t>
  </si>
  <si>
    <t>FVTPL -&gt; FVTOCI (initial)</t>
  </si>
  <si>
    <t>FVTOCI -&gt; FVTPL (initial)</t>
  </si>
  <si>
    <t>FVTPL -&gt; ASSOC -&gt; SUB</t>
  </si>
  <si>
    <t>FVTOCI -&gt; ASSOC -&gt; SUB</t>
  </si>
  <si>
    <t>Dividend Income</t>
  </si>
  <si>
    <t>Investment Income</t>
  </si>
  <si>
    <t>Subsidiary</t>
  </si>
  <si>
    <t>-</t>
  </si>
  <si>
    <t>Associate</t>
  </si>
  <si>
    <t>Return of capital</t>
  </si>
  <si>
    <t>FVTOCI</t>
  </si>
  <si>
    <t>Cash Dividend@Face Value</t>
  </si>
  <si>
    <t>DI</t>
  </si>
  <si>
    <t>Cash Dividend</t>
  </si>
  <si>
    <t>Stock Dividend</t>
  </si>
  <si>
    <t>Property Dividend</t>
  </si>
  <si>
    <t>Property Dividend @ Fair Value</t>
  </si>
  <si>
    <t>Scrip / Bond Dividend</t>
  </si>
  <si>
    <t>Liquidating Dividend</t>
  </si>
  <si>
    <t>Debt</t>
  </si>
  <si>
    <t>Investment in Debt Instruments - Notes, Loans, Bonds</t>
  </si>
  <si>
    <t>Business Model (objective to hold until maturity. CF - P + I)</t>
  </si>
  <si>
    <t>FA@Amortized Cost</t>
  </si>
  <si>
    <t>FVTOCI (with recycling)</t>
  </si>
  <si>
    <t>Sell the assets</t>
  </si>
  <si>
    <t>FVTOCI (with recycling) - measured @FV while monitor amortization</t>
  </si>
  <si>
    <t>FA@AC</t>
  </si>
  <si>
    <t>FV, excluding TC</t>
  </si>
  <si>
    <t>*Accrued Interest - exclude</t>
  </si>
  <si>
    <t>FV, end.  x</t>
  </si>
  <si>
    <t>*no changes</t>
  </si>
  <si>
    <t>AC/CA.  (x)</t>
  </si>
  <si>
    <t>FV,end.                 x</t>
  </si>
  <si>
    <t>UG/UL.   x</t>
  </si>
  <si>
    <t>Amortized Cost.  (x)</t>
  </si>
  <si>
    <t>UG/UL                  x</t>
  </si>
  <si>
    <t>FV,end.                              x</t>
  </si>
  <si>
    <t>AC/CA +/- discount or premium amortization.     (x)</t>
  </si>
  <si>
    <t>UG/UL                               x</t>
  </si>
  <si>
    <t>Net Proceeds     x</t>
  </si>
  <si>
    <t>CA                     (x)</t>
  </si>
  <si>
    <t>Amor. Cost        (x)</t>
  </si>
  <si>
    <t>G/L                     x</t>
  </si>
  <si>
    <t>Yes</t>
  </si>
  <si>
    <t>Reclassification</t>
  </si>
  <si>
    <t>yes</t>
  </si>
  <si>
    <t>1. Update the Investment.</t>
  </si>
  <si>
    <t>2. Reclassify</t>
  </si>
  <si>
    <t>EI - Theory / NI - Problem</t>
  </si>
  <si>
    <t>EI</t>
  </si>
  <si>
    <t>Derivatives</t>
  </si>
  <si>
    <t>Derivatives - FVTPL</t>
  </si>
  <si>
    <t>1 - Notional Amount - fixed</t>
  </si>
  <si>
    <t>FV excluding TC</t>
  </si>
  <si>
    <t>Zero or Little investment</t>
  </si>
  <si>
    <t>2 - Underlying assets - variable</t>
  </si>
  <si>
    <t>SM</t>
  </si>
  <si>
    <t>*Hedging - effective (OCI) or ineffective (P/L)</t>
  </si>
  <si>
    <t>3 - to be settled in the future</t>
  </si>
  <si>
    <t>4 - no initial investment or little investment (option)</t>
  </si>
  <si>
    <t>No FV?</t>
  </si>
  <si>
    <t>Notional amount * changes underlying assets (Present Value)</t>
  </si>
  <si>
    <t>IAS 28 - Investment in Associates</t>
  </si>
  <si>
    <t>20% - 50% Ownership (Ordinary)</t>
  </si>
  <si>
    <t>Representation in the BOD</t>
  </si>
  <si>
    <t>Participation in the policy making process</t>
  </si>
  <si>
    <t>Material transactions between investor and investee</t>
  </si>
  <si>
    <t>Technological dependency</t>
  </si>
  <si>
    <t>Equity Method - changes SHE, associate -&gt; change in Investment</t>
  </si>
  <si>
    <t>Associate, SHE</t>
  </si>
  <si>
    <t>Investment in Assoc</t>
  </si>
  <si>
    <t>Declared dividend</t>
  </si>
  <si>
    <t>Reduction investment</t>
  </si>
  <si>
    <t>Recognized NI</t>
  </si>
  <si>
    <t>Increase in investment (Investment income)</t>
  </si>
  <si>
    <t>Recognized NL</t>
  </si>
  <si>
    <t>Decrease in investment (Investment Loss)</t>
  </si>
  <si>
    <t>Unrealized G/L - OCI</t>
  </si>
  <si>
    <t>Increase/Decrease Investment</t>
  </si>
  <si>
    <t>Cost (FV + TC)</t>
  </si>
  <si>
    <t>Acquisition Cost</t>
  </si>
  <si>
    <t>Subsequenct</t>
  </si>
  <si>
    <t>Equity Method</t>
  </si>
  <si>
    <t>FV of NA acquired</t>
  </si>
  <si>
    <t>IAS 36</t>
  </si>
  <si>
    <t>Goodwill/ Gain of Acquisition</t>
  </si>
  <si>
    <t>x/(x)</t>
  </si>
  <si>
    <t>*Investment Income</t>
  </si>
  <si>
    <t>NI, associate</t>
  </si>
  <si>
    <t>Preference Dividend</t>
  </si>
  <si>
    <t>Follow EPS</t>
  </si>
  <si>
    <t>Non-cummulative</t>
  </si>
  <si>
    <t>When declared</t>
  </si>
  <si>
    <t>BV vs FV</t>
  </si>
  <si>
    <t>Cummulative</t>
  </si>
  <si>
    <t>Whether declared or not</t>
  </si>
  <si>
    <t>Intercompany Transactions</t>
  </si>
  <si>
    <t>Adjusted NI</t>
  </si>
  <si>
    <t>Ownership Interest</t>
  </si>
  <si>
    <t>%</t>
  </si>
  <si>
    <t>Gain on Acquisition - initial</t>
  </si>
</sst>
</file>

<file path=xl/styles.xml><?xml version="1.0" encoding="utf-8"?>
<styleSheet xmlns="http://schemas.openxmlformats.org/spreadsheetml/2006/main">
  <numFmts count="4">
    <numFmt numFmtId="0" formatCode="General"/>
    <numFmt numFmtId="59" formatCode="0.0%"/>
    <numFmt numFmtId="60" formatCode="0.0############%"/>
    <numFmt numFmtId="61" formatCode="0.0#%"/>
  </numFmts>
  <fonts count="7">
    <font>
      <sz val="10"/>
      <color indexed="8"/>
      <name val="Helvetica Neue"/>
    </font>
    <font>
      <sz val="12"/>
      <color indexed="8"/>
      <name val="Helvetica Neue"/>
    </font>
    <font>
      <sz val="14"/>
      <color indexed="8"/>
      <name val="Helvetica Neue"/>
    </font>
    <font>
      <u val="single"/>
      <sz val="12"/>
      <color indexed="11"/>
      <name val="Helvetica Neue"/>
    </font>
    <font>
      <b val="1"/>
      <sz val="10"/>
      <color indexed="8"/>
      <name val="Helvetica Neue"/>
    </font>
    <font>
      <i val="1"/>
      <sz val="10"/>
      <color indexed="8"/>
      <name val="Helvetica Neue"/>
    </font>
    <font>
      <b val="1"/>
      <i val="1"/>
      <sz val="10"/>
      <color indexed="8"/>
      <name val="Helvetica Neue"/>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6">
    <border>
      <left/>
      <right/>
      <top/>
      <bottom/>
      <diagonal/>
    </border>
    <border>
      <left style="thin">
        <color indexed="12"/>
      </left>
      <right style="thin">
        <color indexed="12"/>
      </right>
      <top style="thin">
        <color indexed="12"/>
      </top>
      <bottom style="thin">
        <color indexed="12"/>
      </bottom>
      <diagonal/>
    </border>
    <border>
      <left style="thin">
        <color indexed="13"/>
      </left>
      <right style="thin">
        <color indexed="13"/>
      </right>
      <top style="thin">
        <color indexed="13"/>
      </top>
      <bottom style="thin">
        <color indexed="13"/>
      </bottom>
      <diagonal/>
    </border>
    <border>
      <left style="thin">
        <color indexed="13"/>
      </left>
      <right style="thin">
        <color indexed="12"/>
      </right>
      <top style="thin">
        <color indexed="12"/>
      </top>
      <bottom style="thin">
        <color indexed="12"/>
      </bottom>
      <diagonal/>
    </border>
    <border>
      <left style="thin">
        <color indexed="12"/>
      </left>
      <right style="thin">
        <color indexed="13"/>
      </right>
      <top style="thin">
        <color indexed="13"/>
      </top>
      <bottom style="thin">
        <color indexed="13"/>
      </bottom>
      <diagonal/>
    </border>
    <border>
      <left style="thin">
        <color indexed="12"/>
      </left>
      <right style="thin">
        <color indexed="12"/>
      </right>
      <top style="thin">
        <color indexed="13"/>
      </top>
      <bottom style="thin">
        <color indexed="12"/>
      </bottom>
      <diagonal/>
    </border>
  </borders>
  <cellStyleXfs count="1">
    <xf numFmtId="0" fontId="0" applyNumberFormat="0" applyFont="1" applyFill="0" applyBorder="0" applyAlignment="1" applyProtection="0">
      <alignment vertical="top" wrapText="1"/>
    </xf>
  </cellStyleXfs>
  <cellXfs count="43">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0" borderId="1" applyNumberFormat="1" applyFont="1" applyFill="0" applyBorder="1" applyAlignment="1" applyProtection="0">
      <alignment vertical="top" wrapText="1"/>
    </xf>
    <xf numFmtId="0" fontId="0" borderId="1" applyNumberFormat="0" applyFont="1" applyFill="0"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49" fontId="5" borderId="1" applyNumberFormat="1" applyFont="1" applyFill="0" applyBorder="1" applyAlignment="1" applyProtection="0">
      <alignment vertical="top" wrapText="1"/>
    </xf>
    <xf numFmtId="0" fontId="0" borderId="1" applyNumberFormat="1" applyFont="1" applyFill="0" applyBorder="1" applyAlignment="1" applyProtection="0">
      <alignment vertical="top" wrapText="1"/>
    </xf>
    <xf numFmtId="49" fontId="4" borderId="1" applyNumberFormat="1" applyFont="1" applyFill="0" applyBorder="1" applyAlignment="1" applyProtection="0">
      <alignment vertical="top" wrapText="1"/>
    </xf>
    <xf numFmtId="0" fontId="4" borderId="1"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4" borderId="1" applyNumberFormat="0" applyFont="1" applyFill="0" applyBorder="1" applyAlignment="1" applyProtection="0">
      <alignment vertical="top" wrapText="1"/>
    </xf>
    <xf numFmtId="49" fontId="6" borderId="1" applyNumberFormat="1" applyFont="1" applyFill="0" applyBorder="1" applyAlignment="1" applyProtection="0">
      <alignment vertical="top" wrapText="1"/>
    </xf>
    <xf numFmtId="49" fontId="4" borderId="1" applyNumberFormat="1" applyFont="1" applyFill="0" applyBorder="1" applyAlignment="1" applyProtection="0">
      <alignment horizontal="center" vertical="top" wrapText="1"/>
    </xf>
    <xf numFmtId="9" fontId="0" borderId="1" applyNumberFormat="1" applyFont="1" applyFill="0" applyBorder="1" applyAlignment="1" applyProtection="0">
      <alignment vertical="top" wrapText="1"/>
    </xf>
    <xf numFmtId="59" fontId="0" borderId="1" applyNumberFormat="1" applyFont="1" applyFill="0" applyBorder="1" applyAlignment="1" applyProtection="0">
      <alignment vertical="top" wrapText="1"/>
    </xf>
    <xf numFmtId="0" fontId="0" applyNumberFormat="1" applyFont="1" applyFill="0" applyBorder="0" applyAlignment="1" applyProtection="0">
      <alignment vertical="top" wrapText="1"/>
    </xf>
    <xf numFmtId="49" fontId="4" borderId="2" applyNumberFormat="1" applyFont="1" applyFill="0" applyBorder="1" applyAlignment="1" applyProtection="0">
      <alignment vertical="top" wrapText="1"/>
    </xf>
    <xf numFmtId="49" fontId="0" borderId="2" applyNumberFormat="1" applyFont="1" applyFill="0" applyBorder="1" applyAlignment="1" applyProtection="0">
      <alignment vertical="top" wrapText="1"/>
    </xf>
    <xf numFmtId="0" fontId="0" borderId="3" applyNumberFormat="0" applyFont="1" applyFill="0" applyBorder="1" applyAlignment="1" applyProtection="0">
      <alignment vertical="top" wrapText="1"/>
    </xf>
    <xf numFmtId="0" fontId="0" borderId="2" applyNumberFormat="0" applyFont="1" applyFill="0" applyBorder="1" applyAlignment="1" applyProtection="0">
      <alignment vertical="top" wrapText="1"/>
    </xf>
    <xf numFmtId="49" fontId="5" borderId="2" applyNumberFormat="1" applyFont="1" applyFill="0" applyBorder="1" applyAlignment="1" applyProtection="0">
      <alignment vertical="top" wrapText="1"/>
    </xf>
    <xf numFmtId="0" fontId="0" borderId="2" applyNumberFormat="1" applyFont="1" applyFill="0" applyBorder="1" applyAlignment="1" applyProtection="0">
      <alignment vertical="top" wrapText="1"/>
    </xf>
    <xf numFmtId="0" fontId="4" borderId="2" applyNumberFormat="1" applyFont="1" applyFill="0" applyBorder="1" applyAlignment="1" applyProtection="0">
      <alignment vertical="top" wrapText="1"/>
    </xf>
    <xf numFmtId="0" fontId="0" borderId="3" applyNumberFormat="1" applyFont="1" applyFill="0" applyBorder="1" applyAlignment="1" applyProtection="0">
      <alignment vertical="top" wrapText="1"/>
    </xf>
    <xf numFmtId="59" fontId="0" borderId="2" applyNumberFormat="1" applyFont="1" applyFill="0" applyBorder="1" applyAlignment="1" applyProtection="0">
      <alignment horizontal="right" vertical="top" wrapText="1"/>
    </xf>
    <xf numFmtId="0" fontId="0" borderId="2" applyNumberFormat="1" applyFont="1" applyFill="0" applyBorder="1" applyAlignment="1" applyProtection="0">
      <alignment horizontal="right" vertical="top" wrapText="1"/>
    </xf>
    <xf numFmtId="49" fontId="0" borderId="4" applyNumberFormat="1" applyFont="1" applyFill="0" applyBorder="1" applyAlignment="1" applyProtection="0">
      <alignment vertical="top" wrapText="1"/>
    </xf>
    <xf numFmtId="0" fontId="0" borderId="4" applyNumberFormat="0" applyFont="1" applyFill="0" applyBorder="1" applyAlignment="1" applyProtection="0">
      <alignment vertical="top" wrapText="1"/>
    </xf>
    <xf numFmtId="9" fontId="0" borderId="2" applyNumberFormat="1" applyFont="1" applyFill="0" applyBorder="1" applyAlignment="1" applyProtection="0">
      <alignment vertical="top" wrapText="1"/>
    </xf>
    <xf numFmtId="60" fontId="0" borderId="2" applyNumberFormat="1" applyFont="1" applyFill="0" applyBorder="1" applyAlignment="1" applyProtection="0">
      <alignment vertical="top" wrapText="1"/>
    </xf>
    <xf numFmtId="61" fontId="0" borderId="2" applyNumberFormat="1" applyFont="1" applyFill="0" applyBorder="1" applyAlignment="1" applyProtection="0">
      <alignment vertical="top" wrapText="1"/>
    </xf>
    <xf numFmtId="0" fontId="0" applyNumberFormat="1" applyFont="1" applyFill="0" applyBorder="0" applyAlignment="1" applyProtection="0">
      <alignment vertical="top" wrapText="1"/>
    </xf>
    <xf numFmtId="49" fontId="6" borderId="2"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borderId="5" applyNumberFormat="0" applyFont="1" applyFill="0" applyBorder="1"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5a5a5"/>
      <rgbColor rgb="ffa5a5a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29</v>
      </c>
      <c r="C11" s="3"/>
      <c r="D11" s="3"/>
    </row>
    <row r="12">
      <c r="B12" s="4"/>
      <c r="C12" t="s" s="4">
        <v>5</v>
      </c>
      <c r="D12" t="s" s="5">
        <v>29</v>
      </c>
    </row>
    <row r="13">
      <c r="B13" t="s" s="3">
        <v>65</v>
      </c>
      <c r="C13" s="3"/>
      <c r="D13" s="3"/>
    </row>
    <row r="14">
      <c r="B14" s="4"/>
      <c r="C14" t="s" s="4">
        <v>5</v>
      </c>
      <c r="D14" t="s" s="5">
        <v>65</v>
      </c>
    </row>
    <row r="15">
      <c r="B15" t="s" s="3">
        <v>181</v>
      </c>
      <c r="C15" s="3"/>
      <c r="D15" s="3"/>
    </row>
    <row r="16">
      <c r="B16" s="4"/>
      <c r="C16" t="s" s="4">
        <v>5</v>
      </c>
      <c r="D16" t="s" s="5">
        <v>181</v>
      </c>
    </row>
    <row r="17">
      <c r="B17" t="s" s="3">
        <v>328</v>
      </c>
      <c r="C17" s="3"/>
      <c r="D17" s="3"/>
    </row>
    <row r="18">
      <c r="B18" s="4"/>
      <c r="C18" t="s" s="4">
        <v>5</v>
      </c>
      <c r="D18" t="s" s="5">
        <v>328</v>
      </c>
    </row>
    <row r="19">
      <c r="B19" t="s" s="3">
        <v>457</v>
      </c>
      <c r="C19" s="3"/>
      <c r="D19" s="3"/>
    </row>
    <row r="20">
      <c r="B20" s="4"/>
      <c r="C20" t="s" s="4">
        <v>5</v>
      </c>
      <c r="D20" t="s" s="5">
        <v>457</v>
      </c>
    </row>
    <row r="21">
      <c r="B21" t="s" s="3">
        <v>515</v>
      </c>
      <c r="C21" s="3"/>
      <c r="D21" s="3"/>
    </row>
    <row r="22">
      <c r="B22" s="4"/>
      <c r="C22" t="s" s="4">
        <v>5</v>
      </c>
      <c r="D22" t="s" s="5">
        <v>515</v>
      </c>
    </row>
    <row r="23">
      <c r="B23" t="s" s="3">
        <v>546</v>
      </c>
      <c r="C23" s="3"/>
      <c r="D23" s="3"/>
    </row>
    <row r="24">
      <c r="B24" s="4"/>
      <c r="C24" t="s" s="4">
        <v>5</v>
      </c>
      <c r="D24" t="s" s="5">
        <v>546</v>
      </c>
    </row>
    <row r="25">
      <c r="B25" t="s" s="3">
        <v>504</v>
      </c>
      <c r="C25" s="3"/>
      <c r="D25" s="3"/>
    </row>
    <row r="26">
      <c r="B26" s="4"/>
      <c r="C26" t="s" s="4">
        <v>5</v>
      </c>
      <c r="D26" t="s" s="5">
        <v>504</v>
      </c>
    </row>
  </sheetData>
  <mergeCells count="1">
    <mergeCell ref="B3:D3"/>
  </mergeCells>
  <hyperlinks>
    <hyperlink ref="D10" location="'Core'!R1C1" tooltip="" display="Core"/>
    <hyperlink ref="D12" location="'Overview'!R1C1" tooltip="" display="Overview"/>
    <hyperlink ref="D14" location="'Cash'!R1C1" tooltip="" display="Cash"/>
    <hyperlink ref="D16" location="'Receivable'!R1C1" tooltip="" display="Receivable"/>
    <hyperlink ref="D18" location="'Payable'!R1C1" tooltip="" display="Payable"/>
    <hyperlink ref="D20" location="'Equity'!R1C1" tooltip="" display="Equity"/>
    <hyperlink ref="D22" location="'Debt'!R1C1" tooltip="" display="Debt"/>
    <hyperlink ref="D24" location="'Derivatives'!R1C1" tooltip="" display="Derivatives"/>
    <hyperlink ref="D26" location="'Associate'!R1C1" tooltip="" display="Associate"/>
  </hyperlinks>
</worksheet>
</file>

<file path=xl/worksheets/sheet10.xml><?xml version="1.0" encoding="utf-8"?>
<worksheet xmlns:r="http://schemas.openxmlformats.org/officeDocument/2006/relationships" xmlns="http://schemas.openxmlformats.org/spreadsheetml/2006/main">
  <sheetPr>
    <pageSetUpPr fitToPage="1"/>
  </sheetPr>
  <dimension ref="A1:E28"/>
  <sheetViews>
    <sheetView workbookViewId="0" showGridLines="0" defaultGridColor="1"/>
  </sheetViews>
  <sheetFormatPr defaultColWidth="16.3333" defaultRowHeight="19.9" customHeight="1" outlineLevelRow="0" outlineLevelCol="0"/>
  <cols>
    <col min="1" max="1" width="16.3516" style="42" customWidth="1"/>
    <col min="2" max="2" width="21.6094" style="42" customWidth="1"/>
    <col min="3" max="3" width="22.1641" style="42" customWidth="1"/>
    <col min="4" max="5" width="16.3516" style="42" customWidth="1"/>
    <col min="6" max="16384" width="16.3516" style="42" customWidth="1"/>
  </cols>
  <sheetData>
    <row r="1" ht="20.7" customHeight="1">
      <c r="A1" t="s" s="22">
        <v>558</v>
      </c>
      <c r="B1" s="25"/>
      <c r="C1" s="25"/>
      <c r="D1" s="25"/>
      <c r="E1" s="25"/>
    </row>
    <row r="2" ht="32.7" customHeight="1">
      <c r="A2" t="s" s="22">
        <v>466</v>
      </c>
      <c r="B2" t="s" s="23">
        <v>559</v>
      </c>
      <c r="C2" t="s" s="23">
        <v>560</v>
      </c>
      <c r="D2" s="25"/>
      <c r="E2" s="25"/>
    </row>
    <row r="3" ht="32.7" customHeight="1">
      <c r="A3" s="25"/>
      <c r="B3" s="25"/>
      <c r="C3" t="s" s="23">
        <v>561</v>
      </c>
      <c r="D3" s="25"/>
      <c r="E3" s="25"/>
    </row>
    <row r="4" ht="44.7" customHeight="1">
      <c r="A4" s="25"/>
      <c r="B4" s="25"/>
      <c r="C4" t="s" s="23">
        <v>562</v>
      </c>
      <c r="D4" s="25"/>
      <c r="E4" s="25"/>
    </row>
    <row r="5" ht="20.7" customHeight="1">
      <c r="A5" s="25"/>
      <c r="B5" s="25"/>
      <c r="C5" t="s" s="23">
        <v>563</v>
      </c>
      <c r="D5" s="25"/>
      <c r="E5" s="25"/>
    </row>
    <row r="6" ht="20.7" customHeight="1">
      <c r="A6" s="25"/>
      <c r="B6" s="25"/>
      <c r="C6" s="25"/>
      <c r="D6" s="25"/>
      <c r="E6" s="25"/>
    </row>
    <row r="7" ht="20.7" customHeight="1">
      <c r="A7" t="s" s="22">
        <v>564</v>
      </c>
      <c r="B7" s="25"/>
      <c r="C7" s="25"/>
      <c r="D7" s="25"/>
      <c r="E7" s="25"/>
    </row>
    <row r="8" ht="20.7" customHeight="1">
      <c r="A8" t="s" s="23">
        <v>565</v>
      </c>
      <c r="B8" t="s" s="23">
        <v>566</v>
      </c>
      <c r="C8" s="25"/>
      <c r="D8" s="25"/>
      <c r="E8" s="25"/>
    </row>
    <row r="9" ht="20.7" customHeight="1">
      <c r="A9" t="s" s="23">
        <v>567</v>
      </c>
      <c r="B9" t="s" s="23">
        <v>568</v>
      </c>
      <c r="C9" s="25"/>
      <c r="D9" s="25"/>
      <c r="E9" s="25"/>
    </row>
    <row r="10" ht="32.7" customHeight="1">
      <c r="A10" t="s" s="23">
        <v>569</v>
      </c>
      <c r="B10" t="s" s="23">
        <v>570</v>
      </c>
      <c r="C10" s="25"/>
      <c r="D10" s="25"/>
      <c r="E10" s="25"/>
    </row>
    <row r="11" ht="32.7" customHeight="1">
      <c r="A11" t="s" s="23">
        <v>571</v>
      </c>
      <c r="B11" t="s" s="23">
        <v>572</v>
      </c>
      <c r="C11" s="25"/>
      <c r="D11" s="25"/>
      <c r="E11" s="25"/>
    </row>
    <row r="12" ht="32.7" customHeight="1">
      <c r="A12" t="s" s="23">
        <v>573</v>
      </c>
      <c r="B12" t="s" s="23">
        <v>574</v>
      </c>
      <c r="C12" s="25"/>
      <c r="D12" s="25"/>
      <c r="E12" s="25"/>
    </row>
    <row r="13" ht="20.7" customHeight="1">
      <c r="A13" s="25"/>
      <c r="B13" s="25"/>
      <c r="C13" s="25"/>
      <c r="D13" s="25"/>
      <c r="E13" s="25"/>
    </row>
    <row r="14" ht="20.7" customHeight="1">
      <c r="A14" t="s" s="23">
        <v>476</v>
      </c>
      <c r="B14" t="s" s="23">
        <v>575</v>
      </c>
      <c r="C14" s="25"/>
      <c r="D14" t="s" s="23">
        <v>576</v>
      </c>
      <c r="E14" t="s" s="23">
        <v>147</v>
      </c>
    </row>
    <row r="15" ht="20.7" customHeight="1">
      <c r="A15" t="s" s="23">
        <v>577</v>
      </c>
      <c r="B15" t="s" s="23">
        <v>578</v>
      </c>
      <c r="C15" s="25"/>
      <c r="D15" t="s" s="23">
        <v>579</v>
      </c>
      <c r="E15" t="s" s="23">
        <v>152</v>
      </c>
    </row>
    <row r="16" ht="32.7" customHeight="1">
      <c r="A16" t="s" s="23">
        <v>219</v>
      </c>
      <c r="B16" t="s" s="23">
        <v>580</v>
      </c>
      <c r="C16" s="25"/>
      <c r="D16" t="s" s="23">
        <v>581</v>
      </c>
      <c r="E16" t="s" s="23">
        <v>582</v>
      </c>
    </row>
    <row r="17" ht="20.7" customHeight="1">
      <c r="A17" t="s" s="23">
        <v>248</v>
      </c>
      <c r="B17" t="s" s="23">
        <v>580</v>
      </c>
      <c r="C17" s="25"/>
      <c r="D17" s="25"/>
      <c r="E17" s="25"/>
    </row>
    <row r="18" ht="20.7" customHeight="1">
      <c r="A18" s="25"/>
      <c r="B18" s="25"/>
      <c r="C18" s="25"/>
      <c r="D18" s="25"/>
      <c r="E18" s="25"/>
    </row>
    <row r="19" ht="20.7" customHeight="1">
      <c r="A19" t="s" s="23">
        <v>583</v>
      </c>
      <c r="B19" s="25"/>
      <c r="C19" s="25"/>
      <c r="D19" s="25"/>
      <c r="E19" s="25"/>
    </row>
    <row r="20" ht="20.7" customHeight="1">
      <c r="A20" t="s" s="23">
        <v>584</v>
      </c>
      <c r="B20" t="s" s="23">
        <v>147</v>
      </c>
      <c r="C20" s="25"/>
      <c r="D20" s="25"/>
      <c r="E20" s="25"/>
    </row>
    <row r="21" ht="32.7" customHeight="1">
      <c r="A21" t="s" s="23">
        <v>585</v>
      </c>
      <c r="B21" t="s" s="23">
        <v>152</v>
      </c>
      <c r="C21" t="s" s="23">
        <v>586</v>
      </c>
      <c r="D21" t="s" s="23">
        <v>587</v>
      </c>
      <c r="E21" t="s" s="23">
        <v>588</v>
      </c>
    </row>
    <row r="22" ht="32.7" customHeight="1">
      <c r="A22" t="s" s="23">
        <v>589</v>
      </c>
      <c r="B22" t="s" s="23">
        <v>174</v>
      </c>
      <c r="C22" s="25"/>
      <c r="D22" t="s" s="23">
        <v>590</v>
      </c>
      <c r="E22" t="s" s="23">
        <v>591</v>
      </c>
    </row>
    <row r="23" ht="32.7" customHeight="1">
      <c r="A23" t="s" s="23">
        <v>592</v>
      </c>
      <c r="B23" t="s" s="23">
        <v>174</v>
      </c>
      <c r="C23" s="25"/>
      <c r="D23" s="25"/>
      <c r="E23" s="25"/>
    </row>
    <row r="24" ht="20.7" customHeight="1">
      <c r="A24" t="s" s="23">
        <v>593</v>
      </c>
      <c r="B24" t="s" s="23">
        <v>147</v>
      </c>
      <c r="C24" s="25"/>
      <c r="D24" s="25"/>
      <c r="E24" s="25"/>
    </row>
    <row r="25" ht="20.7" customHeight="1">
      <c r="A25" t="s" s="23">
        <v>594</v>
      </c>
      <c r="B25" t="s" s="23">
        <v>595</v>
      </c>
      <c r="C25" s="25"/>
      <c r="D25" s="25"/>
      <c r="E25" s="25"/>
    </row>
    <row r="26" ht="20.7" customHeight="1">
      <c r="A26" t="s" s="23">
        <v>501</v>
      </c>
      <c r="B26" t="s" s="23">
        <v>147</v>
      </c>
      <c r="C26" s="25"/>
      <c r="D26" s="25"/>
      <c r="E26" s="25"/>
    </row>
    <row r="27" ht="32.7" customHeight="1">
      <c r="A27" t="s" s="23">
        <v>596</v>
      </c>
      <c r="B27" t="s" s="23">
        <v>147</v>
      </c>
      <c r="C27" s="25"/>
      <c r="D27" s="25"/>
      <c r="E27" s="25"/>
    </row>
    <row r="28" ht="20.7" customHeight="1">
      <c r="A28" t="s" s="23">
        <v>501</v>
      </c>
      <c r="B28" t="s" s="23">
        <v>147</v>
      </c>
      <c r="C28" s="25"/>
      <c r="D28" s="25"/>
      <c r="E28" s="25"/>
    </row>
  </sheetData>
  <mergeCells count="2">
    <mergeCell ref="A1:B1"/>
    <mergeCell ref="A7:C7"/>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G22"/>
  <sheetViews>
    <sheetView workbookViewId="0" showGridLines="0" defaultGridColor="1"/>
  </sheetViews>
  <sheetFormatPr defaultColWidth="16.3333" defaultRowHeight="19.9" customHeight="1" outlineLevelRow="0" outlineLevelCol="0"/>
  <cols>
    <col min="1" max="1" width="30.2969" style="6" customWidth="1"/>
    <col min="2" max="7" width="16.3516" style="6" customWidth="1"/>
    <col min="8" max="16384" width="16.3516" style="6" customWidth="1"/>
  </cols>
  <sheetData>
    <row r="1" ht="20.05" customHeight="1">
      <c r="A1" t="s" s="7">
        <v>6</v>
      </c>
      <c r="B1" s="8"/>
      <c r="C1" s="8"/>
      <c r="D1" s="8"/>
      <c r="E1" s="8"/>
      <c r="F1" s="8"/>
      <c r="G1" s="8"/>
    </row>
    <row r="2" ht="20.05" customHeight="1">
      <c r="A2" s="8"/>
      <c r="B2" s="8"/>
      <c r="C2" s="8"/>
      <c r="D2" s="8"/>
      <c r="E2" s="8"/>
      <c r="F2" s="8"/>
      <c r="G2" s="8"/>
    </row>
    <row r="3" ht="20.05" customHeight="1">
      <c r="A3" t="s" s="7">
        <v>7</v>
      </c>
      <c r="B3" s="8"/>
      <c r="C3" s="8"/>
      <c r="D3" s="8"/>
      <c r="E3" s="8"/>
      <c r="F3" s="8"/>
      <c r="G3" s="8"/>
    </row>
    <row r="4" ht="44.05" customHeight="1">
      <c r="A4" t="s" s="7">
        <v>8</v>
      </c>
      <c r="B4" t="s" s="7">
        <v>9</v>
      </c>
      <c r="C4" s="8"/>
      <c r="D4" s="8"/>
      <c r="E4" s="8"/>
      <c r="F4" s="8"/>
      <c r="G4" s="8"/>
    </row>
    <row r="5" ht="44.05" customHeight="1">
      <c r="A5" t="s" s="7">
        <v>10</v>
      </c>
      <c r="B5" t="s" s="7">
        <v>11</v>
      </c>
      <c r="C5" s="8"/>
      <c r="D5" s="8"/>
      <c r="E5" s="8"/>
      <c r="F5" s="8"/>
      <c r="G5" s="8"/>
    </row>
    <row r="6" ht="32.05" customHeight="1">
      <c r="A6" t="s" s="7">
        <v>12</v>
      </c>
      <c r="B6" t="s" s="7">
        <v>13</v>
      </c>
      <c r="C6" s="8"/>
      <c r="D6" s="8"/>
      <c r="E6" s="8"/>
      <c r="F6" s="8"/>
      <c r="G6" s="8"/>
    </row>
    <row r="7" ht="20.05" customHeight="1">
      <c r="A7" s="8"/>
      <c r="B7" s="8"/>
      <c r="C7" s="8"/>
      <c r="D7" s="8"/>
      <c r="E7" s="8"/>
      <c r="F7" s="8"/>
      <c r="G7" s="8"/>
    </row>
    <row r="8" ht="20.05" customHeight="1">
      <c r="A8" t="s" s="7">
        <v>14</v>
      </c>
      <c r="B8" s="8"/>
      <c r="C8" s="8"/>
      <c r="D8" s="8"/>
      <c r="E8" s="8"/>
      <c r="F8" s="8"/>
      <c r="G8" s="8"/>
    </row>
    <row r="9" ht="20.05" customHeight="1">
      <c r="A9" t="s" s="7">
        <v>15</v>
      </c>
      <c r="B9" t="s" s="7">
        <v>16</v>
      </c>
      <c r="C9" s="8"/>
      <c r="D9" s="8"/>
      <c r="E9" s="8"/>
      <c r="F9" s="8"/>
      <c r="G9" s="8"/>
    </row>
    <row r="10" ht="32.05" customHeight="1">
      <c r="A10" t="s" s="7">
        <v>17</v>
      </c>
      <c r="B10" t="s" s="7">
        <v>18</v>
      </c>
      <c r="C10" s="8"/>
      <c r="D10" s="8"/>
      <c r="E10" s="8"/>
      <c r="F10" s="8"/>
      <c r="G10" s="8"/>
    </row>
    <row r="11" ht="20.05" customHeight="1">
      <c r="A11" s="8"/>
      <c r="B11" s="8"/>
      <c r="C11" s="8"/>
      <c r="D11" s="8"/>
      <c r="E11" s="8"/>
      <c r="F11" s="8"/>
      <c r="G11" s="8"/>
    </row>
    <row r="12" ht="44.15" customHeight="1">
      <c r="A12" t="s" s="7">
        <v>19</v>
      </c>
      <c r="B12" t="s" s="7">
        <v>20</v>
      </c>
      <c r="C12" t="s" s="7">
        <v>21</v>
      </c>
      <c r="D12" s="8"/>
      <c r="E12" s="8"/>
      <c r="F12" s="8"/>
      <c r="G12" s="8"/>
    </row>
    <row r="13" ht="20.05" customHeight="1">
      <c r="A13" s="8"/>
      <c r="B13" s="8"/>
      <c r="C13" s="8"/>
      <c r="D13" s="8"/>
      <c r="E13" s="8"/>
      <c r="F13" s="8"/>
      <c r="G13" s="8"/>
    </row>
    <row r="14" ht="44.15" customHeight="1">
      <c r="A14" t="s" s="7">
        <v>22</v>
      </c>
      <c r="B14" t="s" s="7">
        <v>23</v>
      </c>
      <c r="C14" s="8"/>
      <c r="D14" s="8"/>
      <c r="E14" s="8"/>
      <c r="F14" s="8"/>
      <c r="G14" s="8"/>
    </row>
    <row r="15" ht="20.05" customHeight="1">
      <c r="A15" s="8"/>
      <c r="B15" s="8"/>
      <c r="C15" s="8"/>
      <c r="D15" s="8"/>
      <c r="E15" s="8"/>
      <c r="F15" s="8"/>
      <c r="G15" s="8"/>
    </row>
    <row r="16" ht="20.05" customHeight="1">
      <c r="A16" t="s" s="7">
        <v>24</v>
      </c>
      <c r="B16" s="8"/>
      <c r="C16" s="8"/>
      <c r="D16" s="8"/>
      <c r="E16" s="8"/>
      <c r="F16" s="8"/>
      <c r="G16" s="8"/>
    </row>
    <row r="17" ht="44.05" customHeight="1">
      <c r="A17" t="s" s="7">
        <v>25</v>
      </c>
      <c r="B17" t="s" s="7">
        <v>26</v>
      </c>
      <c r="C17" s="8"/>
      <c r="D17" s="8"/>
      <c r="E17" s="8"/>
      <c r="F17" s="8"/>
      <c r="G17" s="8"/>
    </row>
    <row r="18" ht="68.05" customHeight="1">
      <c r="A18" t="s" s="7">
        <v>27</v>
      </c>
      <c r="B18" t="s" s="7">
        <v>28</v>
      </c>
      <c r="C18" s="8"/>
      <c r="D18" s="8"/>
      <c r="E18" s="8"/>
      <c r="F18" s="8"/>
      <c r="G18" s="8"/>
    </row>
    <row r="19" ht="20.05" customHeight="1">
      <c r="A19" s="8"/>
      <c r="B19" s="8"/>
      <c r="C19" s="8"/>
      <c r="D19" s="8"/>
      <c r="E19" s="8"/>
      <c r="F19" s="8"/>
      <c r="G19" s="8"/>
    </row>
    <row r="20" ht="20.05" customHeight="1">
      <c r="A20" s="8"/>
      <c r="B20" s="8"/>
      <c r="C20" s="8"/>
      <c r="D20" s="8"/>
      <c r="E20" s="8"/>
      <c r="F20" s="8"/>
      <c r="G20" s="8"/>
    </row>
    <row r="21" ht="20.05" customHeight="1">
      <c r="A21" s="8"/>
      <c r="B21" s="8"/>
      <c r="C21" s="8"/>
      <c r="D21" s="8"/>
      <c r="E21" s="8"/>
      <c r="F21" s="8"/>
      <c r="G21" s="8"/>
    </row>
    <row r="22" ht="20.05" customHeight="1">
      <c r="A22" s="8"/>
      <c r="B22" s="8"/>
      <c r="C22" s="8"/>
      <c r="D22" s="8"/>
      <c r="E22" s="8"/>
      <c r="F22" s="8"/>
      <c r="G22" s="8"/>
    </row>
  </sheetData>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28"/>
  <sheetViews>
    <sheetView workbookViewId="0" showGridLines="0" defaultGridColor="1"/>
  </sheetViews>
  <sheetFormatPr defaultColWidth="16.3333" defaultRowHeight="19.9" customHeight="1" outlineLevelRow="0" outlineLevelCol="0"/>
  <cols>
    <col min="1" max="1" width="29.8281" style="9" customWidth="1"/>
    <col min="2" max="2" width="23.2734" style="9" customWidth="1"/>
    <col min="3" max="5" width="16.3516" style="9" customWidth="1"/>
    <col min="6" max="16384" width="16.3516" style="9" customWidth="1"/>
  </cols>
  <sheetData>
    <row r="1" ht="20.05" customHeight="1">
      <c r="A1" t="s" s="7">
        <v>30</v>
      </c>
      <c r="B1" s="8"/>
      <c r="C1" s="8"/>
      <c r="D1" s="8"/>
      <c r="E1" s="8"/>
    </row>
    <row r="2" ht="20.05" customHeight="1">
      <c r="A2" t="s" s="7">
        <v>31</v>
      </c>
      <c r="B2" t="s" s="7">
        <v>32</v>
      </c>
      <c r="C2" s="8"/>
      <c r="D2" s="8"/>
      <c r="E2" s="8"/>
    </row>
    <row r="3" ht="20.05" customHeight="1">
      <c r="A3" t="s" s="7">
        <v>33</v>
      </c>
      <c r="B3" t="s" s="7">
        <v>34</v>
      </c>
      <c r="C3" s="8"/>
      <c r="D3" s="8"/>
      <c r="E3" s="8"/>
    </row>
    <row r="4" ht="20.05" customHeight="1">
      <c r="A4" t="s" s="7">
        <v>35</v>
      </c>
      <c r="B4" t="s" s="7">
        <v>36</v>
      </c>
      <c r="C4" s="8"/>
      <c r="D4" s="8"/>
      <c r="E4" s="8"/>
    </row>
    <row r="5" ht="20.05" customHeight="1">
      <c r="A5" s="8"/>
      <c r="B5" s="8"/>
      <c r="C5" s="8"/>
      <c r="D5" s="8"/>
      <c r="E5" s="8"/>
    </row>
    <row r="6" ht="20.05" customHeight="1">
      <c r="A6" t="s" s="7">
        <v>30</v>
      </c>
      <c r="B6" t="s" s="7">
        <v>37</v>
      </c>
      <c r="C6" s="8"/>
      <c r="D6" s="8"/>
      <c r="E6" s="8"/>
    </row>
    <row r="7" ht="44.05" customHeight="1">
      <c r="A7" s="8"/>
      <c r="B7" t="s" s="7">
        <v>38</v>
      </c>
      <c r="C7" s="8"/>
      <c r="D7" s="8"/>
      <c r="E7" s="8"/>
    </row>
    <row r="8" ht="32.05" customHeight="1">
      <c r="A8" s="8"/>
      <c r="B8" t="s" s="7">
        <v>39</v>
      </c>
      <c r="C8" t="s" s="7">
        <v>40</v>
      </c>
      <c r="D8" s="8"/>
      <c r="E8" s="8"/>
    </row>
    <row r="9" ht="20.05" customHeight="1">
      <c r="A9" s="8"/>
      <c r="B9" s="8"/>
      <c r="C9" s="8"/>
      <c r="D9" s="8"/>
      <c r="E9" s="8"/>
    </row>
    <row r="10" ht="20.05" customHeight="1">
      <c r="A10" s="8"/>
      <c r="B10" s="8"/>
      <c r="C10" s="8"/>
      <c r="D10" s="8"/>
      <c r="E10" s="8"/>
    </row>
    <row r="11" ht="32.05" customHeight="1">
      <c r="A11" t="s" s="7">
        <v>41</v>
      </c>
      <c r="B11" t="s" s="7">
        <v>42</v>
      </c>
      <c r="C11" s="8"/>
      <c r="D11" s="8"/>
      <c r="E11" s="8"/>
    </row>
    <row r="12" ht="32.05" customHeight="1">
      <c r="A12" t="s" s="7">
        <v>43</v>
      </c>
      <c r="B12" t="s" s="7">
        <v>44</v>
      </c>
      <c r="C12" s="8"/>
      <c r="D12" s="8"/>
      <c r="E12" s="8"/>
    </row>
    <row r="13" ht="20.05" customHeight="1">
      <c r="A13" t="s" s="7">
        <v>45</v>
      </c>
      <c r="B13" t="s" s="7">
        <v>46</v>
      </c>
      <c r="C13" s="8"/>
      <c r="D13" s="8"/>
      <c r="E13" s="8"/>
    </row>
    <row r="14" ht="32.05" customHeight="1">
      <c r="A14" t="s" s="7">
        <v>47</v>
      </c>
      <c r="B14" t="s" s="7">
        <v>48</v>
      </c>
      <c r="C14" s="8"/>
      <c r="D14" s="8"/>
      <c r="E14" s="8"/>
    </row>
    <row r="15" ht="20.05" customHeight="1">
      <c r="A15" s="8"/>
      <c r="B15" s="8"/>
      <c r="C15" s="8"/>
      <c r="D15" s="8"/>
      <c r="E15" s="8"/>
    </row>
    <row r="16" ht="20.05" customHeight="1">
      <c r="A16" t="s" s="7">
        <v>49</v>
      </c>
      <c r="B16" s="8"/>
      <c r="C16" s="8"/>
      <c r="D16" s="8"/>
      <c r="E16" s="8"/>
    </row>
    <row r="17" ht="44.05" customHeight="1">
      <c r="A17" t="s" s="7">
        <v>50</v>
      </c>
      <c r="B17" t="s" s="7">
        <v>51</v>
      </c>
      <c r="C17" t="s" s="7">
        <v>52</v>
      </c>
      <c r="D17" s="8"/>
      <c r="E17" s="8"/>
    </row>
    <row r="18" ht="32.05" customHeight="1">
      <c r="A18" s="8"/>
      <c r="B18" t="s" s="7">
        <v>53</v>
      </c>
      <c r="C18" t="s" s="7">
        <v>54</v>
      </c>
      <c r="D18" s="8"/>
      <c r="E18" s="8"/>
    </row>
    <row r="19" ht="20.05" customHeight="1">
      <c r="A19" t="s" s="7">
        <v>55</v>
      </c>
      <c r="B19" t="s" s="7">
        <v>56</v>
      </c>
      <c r="C19" s="8"/>
      <c r="D19" s="8"/>
      <c r="E19" s="8"/>
    </row>
    <row r="20" ht="20.05" customHeight="1">
      <c r="A20" s="8"/>
      <c r="B20" t="s" s="7">
        <v>57</v>
      </c>
      <c r="C20" s="8"/>
      <c r="D20" s="8"/>
      <c r="E20" s="8"/>
    </row>
    <row r="21" ht="20.05" customHeight="1">
      <c r="A21" s="8"/>
      <c r="B21" t="s" s="7">
        <v>58</v>
      </c>
      <c r="C21" s="8"/>
      <c r="D21" s="8"/>
      <c r="E21" s="8"/>
    </row>
    <row r="22" ht="32.05" customHeight="1">
      <c r="A22" s="8"/>
      <c r="B22" t="s" s="7">
        <v>59</v>
      </c>
      <c r="C22" s="8"/>
      <c r="D22" s="8"/>
      <c r="E22" s="8"/>
    </row>
    <row r="23" ht="32.05" customHeight="1">
      <c r="A23" t="s" s="7">
        <v>60</v>
      </c>
      <c r="B23" t="s" s="7">
        <v>61</v>
      </c>
      <c r="C23" s="8"/>
      <c r="D23" s="8"/>
      <c r="E23" s="8"/>
    </row>
    <row r="24" ht="56.05" customHeight="1">
      <c r="A24" s="8"/>
      <c r="B24" t="s" s="7">
        <v>51</v>
      </c>
      <c r="C24" t="s" s="7">
        <v>62</v>
      </c>
      <c r="D24" s="8"/>
      <c r="E24" s="8"/>
    </row>
    <row r="25" ht="32.05" customHeight="1">
      <c r="A25" s="8"/>
      <c r="B25" t="s" s="7">
        <v>53</v>
      </c>
      <c r="C25" t="s" s="7">
        <v>54</v>
      </c>
      <c r="D25" s="8"/>
      <c r="E25" s="8"/>
    </row>
    <row r="26" ht="20.05" customHeight="1">
      <c r="A26" s="8"/>
      <c r="B26" t="s" s="7">
        <v>63</v>
      </c>
      <c r="C26" s="8"/>
      <c r="D26" s="8"/>
      <c r="E26" s="8"/>
    </row>
    <row r="27" ht="44.05" customHeight="1">
      <c r="A27" s="8"/>
      <c r="B27" t="s" s="7">
        <v>64</v>
      </c>
      <c r="C27" s="8"/>
      <c r="D27" s="8"/>
      <c r="E27" s="8"/>
    </row>
    <row r="28" ht="20.05" customHeight="1">
      <c r="A28" s="8"/>
      <c r="B28" s="8"/>
      <c r="C28" s="8"/>
      <c r="D28" s="8"/>
      <c r="E28"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125"/>
  <sheetViews>
    <sheetView workbookViewId="0" showGridLines="0" defaultGridColor="1"/>
  </sheetViews>
  <sheetFormatPr defaultColWidth="16.3333" defaultRowHeight="19.9" customHeight="1" outlineLevelRow="0" outlineLevelCol="0"/>
  <cols>
    <col min="1" max="1" width="28.8594" style="10" customWidth="1"/>
    <col min="2" max="2" width="24.4375" style="10" customWidth="1"/>
    <col min="3" max="3" width="25.3125" style="10" customWidth="1"/>
    <col min="4" max="5" width="16.3516" style="10" customWidth="1"/>
    <col min="6" max="16384" width="16.3516" style="10" customWidth="1"/>
  </cols>
  <sheetData>
    <row r="1" ht="20.05" customHeight="1">
      <c r="A1" t="s" s="7">
        <v>66</v>
      </c>
      <c r="B1" t="s" s="7">
        <v>67</v>
      </c>
      <c r="C1" s="8"/>
      <c r="D1" s="8"/>
      <c r="E1" s="8"/>
    </row>
    <row r="2" ht="20.05" customHeight="1">
      <c r="A2" s="8"/>
      <c r="B2" s="8"/>
      <c r="C2" s="8"/>
      <c r="D2" s="8"/>
      <c r="E2" s="8"/>
    </row>
    <row r="3" ht="20.05" customHeight="1">
      <c r="A3" t="s" s="7">
        <v>68</v>
      </c>
      <c r="B3" t="s" s="7">
        <v>69</v>
      </c>
      <c r="C3" s="8"/>
      <c r="D3" s="8"/>
      <c r="E3" s="8"/>
    </row>
    <row r="4" ht="32.05" customHeight="1">
      <c r="A4" s="8"/>
      <c r="B4" t="s" s="7">
        <v>70</v>
      </c>
      <c r="C4" s="8"/>
      <c r="D4" s="8"/>
      <c r="E4" s="8"/>
    </row>
    <row r="5" ht="32.05" customHeight="1">
      <c r="A5" t="s" s="7">
        <v>71</v>
      </c>
      <c r="B5" t="s" s="7">
        <v>72</v>
      </c>
      <c r="C5" s="8"/>
      <c r="D5" s="8"/>
      <c r="E5" s="8"/>
    </row>
    <row r="6" ht="20.05" customHeight="1">
      <c r="A6" s="8"/>
      <c r="B6" s="8"/>
      <c r="C6" s="8"/>
      <c r="D6" s="8"/>
      <c r="E6" s="8"/>
    </row>
    <row r="7" ht="20.05" customHeight="1">
      <c r="A7" t="s" s="7">
        <v>73</v>
      </c>
      <c r="B7" t="s" s="7">
        <v>74</v>
      </c>
      <c r="C7" t="s" s="7">
        <v>75</v>
      </c>
      <c r="D7" s="8"/>
      <c r="E7" s="8"/>
    </row>
    <row r="8" ht="56.05" customHeight="1">
      <c r="A8" t="s" s="7">
        <v>76</v>
      </c>
      <c r="B8" t="s" s="7">
        <v>77</v>
      </c>
      <c r="C8" t="s" s="7">
        <v>78</v>
      </c>
      <c r="D8" s="8"/>
      <c r="E8" s="8"/>
    </row>
    <row r="9" ht="80.05" customHeight="1">
      <c r="A9" t="s" s="7">
        <v>79</v>
      </c>
      <c r="B9" t="s" s="7">
        <v>80</v>
      </c>
      <c r="C9" t="s" s="7">
        <v>81</v>
      </c>
      <c r="D9" s="8"/>
      <c r="E9" s="8"/>
    </row>
    <row r="10" ht="68.05" customHeight="1">
      <c r="A10" s="8"/>
      <c r="B10" s="8"/>
      <c r="C10" t="s" s="7">
        <v>82</v>
      </c>
      <c r="D10" s="8"/>
      <c r="E10" s="8"/>
    </row>
    <row r="11" ht="68.05" customHeight="1">
      <c r="A11" s="8"/>
      <c r="B11" s="8"/>
      <c r="C11" t="s" s="7">
        <v>83</v>
      </c>
      <c r="D11" s="8"/>
      <c r="E11" s="8"/>
    </row>
    <row r="12" ht="32.05" customHeight="1">
      <c r="A12" s="8"/>
      <c r="B12" s="8"/>
      <c r="C12" t="s" s="7">
        <v>84</v>
      </c>
      <c r="D12" s="8"/>
      <c r="E12" s="8"/>
    </row>
    <row r="13" ht="32.05" customHeight="1">
      <c r="A13" t="s" s="7">
        <v>85</v>
      </c>
      <c r="B13" t="s" s="7">
        <v>86</v>
      </c>
      <c r="C13" t="s" s="7">
        <v>87</v>
      </c>
      <c r="D13" s="8"/>
      <c r="E13" s="8"/>
    </row>
    <row r="14" ht="20.05" customHeight="1">
      <c r="A14" s="8"/>
      <c r="B14" s="8"/>
      <c r="C14" t="s" s="7">
        <v>88</v>
      </c>
      <c r="D14" s="8"/>
      <c r="E14" s="8"/>
    </row>
    <row r="15" ht="20.05" customHeight="1">
      <c r="A15" s="8"/>
      <c r="B15" s="8"/>
      <c r="C15" t="s" s="7">
        <v>89</v>
      </c>
      <c r="D15" s="8"/>
      <c r="E15" s="8"/>
    </row>
    <row r="16" ht="32.05" customHeight="1">
      <c r="A16" s="8"/>
      <c r="B16" s="8"/>
      <c r="C16" t="s" s="7">
        <v>90</v>
      </c>
      <c r="D16" s="8"/>
      <c r="E16" s="8"/>
    </row>
    <row r="17" ht="20.05" customHeight="1">
      <c r="A17" s="8"/>
      <c r="B17" s="8"/>
      <c r="C17" t="s" s="7">
        <v>91</v>
      </c>
      <c r="D17" s="8"/>
      <c r="E17" s="8"/>
    </row>
    <row r="18" ht="44.05" customHeight="1">
      <c r="A18" t="s" s="7">
        <v>92</v>
      </c>
      <c r="B18" t="s" s="7">
        <v>93</v>
      </c>
      <c r="C18" t="s" s="7">
        <v>94</v>
      </c>
      <c r="D18" s="8"/>
      <c r="E18" s="8"/>
    </row>
    <row r="19" ht="20.05" customHeight="1">
      <c r="A19" s="8"/>
      <c r="B19" s="8"/>
      <c r="C19" s="8"/>
      <c r="D19" s="8"/>
      <c r="E19" s="8"/>
    </row>
    <row r="20" ht="20.05" customHeight="1">
      <c r="A20" s="8"/>
      <c r="B20" t="s" s="7">
        <v>95</v>
      </c>
      <c r="C20" t="s" s="7">
        <v>96</v>
      </c>
      <c r="D20" s="8"/>
      <c r="E20" s="8"/>
    </row>
    <row r="21" ht="20.05" customHeight="1">
      <c r="A21" s="8"/>
      <c r="B21" t="s" s="7">
        <v>97</v>
      </c>
      <c r="C21" s="8"/>
      <c r="D21" s="8"/>
      <c r="E21" s="8"/>
    </row>
    <row r="22" ht="32.05" customHeight="1">
      <c r="A22" s="8"/>
      <c r="B22" t="s" s="7">
        <v>98</v>
      </c>
      <c r="C22" s="8"/>
      <c r="D22" s="8"/>
      <c r="E22" s="8"/>
    </row>
    <row r="23" ht="20.05" customHeight="1">
      <c r="A23" s="8"/>
      <c r="B23" s="8"/>
      <c r="C23" s="8"/>
      <c r="D23" s="8"/>
      <c r="E23" s="8"/>
    </row>
    <row r="24" ht="20.05" customHeight="1">
      <c r="A24" s="8"/>
      <c r="B24" s="8"/>
      <c r="C24" s="8"/>
      <c r="D24" s="8"/>
      <c r="E24" s="8"/>
    </row>
    <row r="25" ht="20.05" customHeight="1">
      <c r="A25" s="8"/>
      <c r="B25" s="8"/>
      <c r="C25" s="8"/>
      <c r="D25" s="8"/>
      <c r="E25" s="8"/>
    </row>
    <row r="26" ht="20.05" customHeight="1">
      <c r="A26" s="8"/>
      <c r="B26" s="8"/>
      <c r="C26" s="8"/>
      <c r="D26" s="8"/>
      <c r="E26" s="8"/>
    </row>
    <row r="27" ht="20.05" customHeight="1">
      <c r="A27" s="8"/>
      <c r="B27" s="8"/>
      <c r="C27" s="8"/>
      <c r="D27" s="8"/>
      <c r="E27" s="8"/>
    </row>
    <row r="28" ht="20.05" customHeight="1">
      <c r="A28" t="s" s="7">
        <v>99</v>
      </c>
      <c r="B28" s="8"/>
      <c r="C28" s="8"/>
      <c r="D28" s="8"/>
      <c r="E28" s="8"/>
    </row>
    <row r="29" ht="20.05" customHeight="1">
      <c r="A29" t="s" s="7">
        <v>100</v>
      </c>
      <c r="B29" s="8"/>
      <c r="C29" s="8"/>
      <c r="D29" s="8"/>
      <c r="E29" s="8"/>
    </row>
    <row r="30" ht="20.05" customHeight="1">
      <c r="A30" t="s" s="7">
        <v>101</v>
      </c>
      <c r="B30" s="8"/>
      <c r="C30" s="8"/>
      <c r="D30" s="8"/>
      <c r="E30" s="8"/>
    </row>
    <row r="31" ht="20.05" customHeight="1">
      <c r="A31" t="s" s="7">
        <v>102</v>
      </c>
      <c r="B31" s="8"/>
      <c r="C31" s="8"/>
      <c r="D31" s="8"/>
      <c r="E31" s="8"/>
    </row>
    <row r="32" ht="20.05" customHeight="1">
      <c r="A32" s="8"/>
      <c r="B32" s="8"/>
      <c r="C32" s="8"/>
      <c r="D32" s="8"/>
      <c r="E32" s="8"/>
    </row>
    <row r="33" ht="20.05" customHeight="1">
      <c r="A33" t="s" s="7">
        <v>103</v>
      </c>
      <c r="B33" s="8"/>
      <c r="C33" s="8"/>
      <c r="D33" s="8"/>
      <c r="E33" s="8"/>
    </row>
    <row r="34" ht="20.05" customHeight="1">
      <c r="A34" t="s" s="11">
        <v>104</v>
      </c>
      <c r="B34" s="8"/>
      <c r="C34" s="8"/>
      <c r="D34" s="8"/>
      <c r="E34" s="8"/>
    </row>
    <row r="35" ht="20.05" customHeight="1">
      <c r="A35" t="s" s="7">
        <v>105</v>
      </c>
      <c r="B35" s="12">
        <v>2000000</v>
      </c>
      <c r="C35" s="8"/>
      <c r="D35" s="8"/>
      <c r="E35" s="8"/>
    </row>
    <row r="36" ht="20.05" customHeight="1">
      <c r="A36" t="s" s="7">
        <v>106</v>
      </c>
      <c r="B36" s="12">
        <v>1000000</v>
      </c>
      <c r="C36" s="8"/>
      <c r="D36" s="8"/>
      <c r="E36" s="8"/>
    </row>
    <row r="37" ht="20.05" customHeight="1">
      <c r="A37" t="s" s="7">
        <v>107</v>
      </c>
      <c r="B37" s="12">
        <v>10000</v>
      </c>
      <c r="C37" s="8"/>
      <c r="D37" s="8"/>
      <c r="E37" s="8"/>
    </row>
    <row r="38" ht="20.05" customHeight="1">
      <c r="A38" t="s" s="7">
        <v>108</v>
      </c>
      <c r="B38" s="12">
        <v>200000</v>
      </c>
      <c r="C38" s="8"/>
      <c r="D38" s="8"/>
      <c r="E38" s="8"/>
    </row>
    <row r="39" ht="20.05" customHeight="1">
      <c r="A39" t="s" s="7">
        <v>109</v>
      </c>
      <c r="B39" s="12">
        <v>100000</v>
      </c>
      <c r="C39" s="8"/>
      <c r="D39" s="8"/>
      <c r="E39" s="8"/>
    </row>
    <row r="40" ht="32.05" customHeight="1">
      <c r="A40" t="s" s="7">
        <v>110</v>
      </c>
      <c r="B40" s="12">
        <v>-400000</v>
      </c>
      <c r="C40" s="8"/>
      <c r="D40" s="8"/>
      <c r="E40" s="8"/>
    </row>
    <row r="41" ht="20.05" customHeight="1">
      <c r="A41" t="s" s="13">
        <v>66</v>
      </c>
      <c r="B41" s="14">
        <f>SUM(B35:B40)</f>
        <v>2910000</v>
      </c>
      <c r="C41" s="8"/>
      <c r="D41" s="8"/>
      <c r="E41" s="8"/>
    </row>
    <row r="42" ht="20.05" customHeight="1">
      <c r="A42" s="8"/>
      <c r="B42" s="8"/>
      <c r="C42" s="8"/>
      <c r="D42" s="8"/>
      <c r="E42" s="8"/>
    </row>
    <row r="43" ht="32.05" customHeight="1">
      <c r="A43" t="s" s="7">
        <v>107</v>
      </c>
      <c r="B43" t="s" s="7">
        <v>111</v>
      </c>
      <c r="C43" s="8"/>
      <c r="D43" s="8"/>
      <c r="E43" s="8"/>
    </row>
    <row r="44" ht="44.05" customHeight="1">
      <c r="A44" s="8"/>
      <c r="B44" t="s" s="7">
        <v>112</v>
      </c>
      <c r="C44" s="8"/>
      <c r="D44" s="8"/>
      <c r="E44" s="8"/>
    </row>
    <row r="45" ht="20.05" customHeight="1">
      <c r="A45" s="8"/>
      <c r="B45" s="8"/>
      <c r="C45" s="8"/>
      <c r="D45" s="8"/>
      <c r="E45" s="8"/>
    </row>
    <row r="46" ht="32.05" customHeight="1">
      <c r="A46" s="8"/>
      <c r="B46" t="s" s="7">
        <v>113</v>
      </c>
      <c r="C46" t="s" s="7">
        <v>114</v>
      </c>
      <c r="D46" s="8"/>
      <c r="E46" s="8"/>
    </row>
    <row r="47" ht="20.05" customHeight="1">
      <c r="A47" t="s" s="7">
        <v>115</v>
      </c>
      <c r="B47" t="s" s="7">
        <v>116</v>
      </c>
      <c r="C47" t="s" s="7">
        <v>117</v>
      </c>
      <c r="D47" s="8"/>
      <c r="E47" s="8"/>
    </row>
    <row r="48" ht="20.05" customHeight="1">
      <c r="A48" s="8"/>
      <c r="B48" t="s" s="7">
        <v>118</v>
      </c>
      <c r="C48" t="s" s="7">
        <v>119</v>
      </c>
      <c r="D48" s="8"/>
      <c r="E48" s="8"/>
    </row>
    <row r="49" ht="20.05" customHeight="1">
      <c r="A49" t="s" s="7">
        <v>120</v>
      </c>
      <c r="B49" t="s" s="7">
        <v>121</v>
      </c>
      <c r="C49" t="s" s="7">
        <v>122</v>
      </c>
      <c r="D49" s="8"/>
      <c r="E49" s="8"/>
    </row>
    <row r="50" ht="20.05" customHeight="1">
      <c r="A50" s="8"/>
      <c r="B50" s="8"/>
      <c r="C50" t="s" s="7">
        <v>123</v>
      </c>
      <c r="D50" s="8"/>
      <c r="E50" s="8"/>
    </row>
    <row r="51" ht="20.05" customHeight="1">
      <c r="A51" t="s" s="7">
        <v>124</v>
      </c>
      <c r="B51" t="s" s="7">
        <v>125</v>
      </c>
      <c r="C51" t="s" s="7">
        <v>126</v>
      </c>
      <c r="D51" s="8"/>
      <c r="E51" s="8"/>
    </row>
    <row r="52" ht="20.05" customHeight="1">
      <c r="A52" s="8"/>
      <c r="B52" t="s" s="7">
        <v>127</v>
      </c>
      <c r="C52" t="s" s="7">
        <v>127</v>
      </c>
      <c r="D52" s="8"/>
      <c r="E52" s="8"/>
    </row>
    <row r="53" ht="20.05" customHeight="1">
      <c r="A53" s="8"/>
      <c r="B53" t="s" s="7">
        <v>128</v>
      </c>
      <c r="C53" t="s" s="7">
        <v>128</v>
      </c>
      <c r="D53" s="8"/>
      <c r="E53" s="8"/>
    </row>
    <row r="54" ht="20.05" customHeight="1">
      <c r="A54" s="8"/>
      <c r="B54" t="s" s="7">
        <v>129</v>
      </c>
      <c r="C54" t="s" s="7">
        <v>129</v>
      </c>
      <c r="D54" s="8"/>
      <c r="E54" s="8"/>
    </row>
    <row r="55" ht="20.05" customHeight="1">
      <c r="A55" t="s" s="7">
        <v>130</v>
      </c>
      <c r="B55" t="s" s="7">
        <v>125</v>
      </c>
      <c r="C55" t="s" s="7">
        <v>121</v>
      </c>
      <c r="D55" s="8"/>
      <c r="E55" s="8"/>
    </row>
    <row r="56" ht="20.05" customHeight="1">
      <c r="A56" s="8"/>
      <c r="B56" t="s" s="7">
        <v>127</v>
      </c>
      <c r="C56" s="8"/>
      <c r="D56" s="8"/>
      <c r="E56" s="8"/>
    </row>
    <row r="57" ht="20.05" customHeight="1">
      <c r="A57" s="8"/>
      <c r="B57" t="s" s="7">
        <v>131</v>
      </c>
      <c r="C57" s="8"/>
      <c r="D57" s="8"/>
      <c r="E57" s="8"/>
    </row>
    <row r="58" ht="20.05" customHeight="1">
      <c r="A58" s="8"/>
      <c r="B58" t="s" s="7">
        <v>129</v>
      </c>
      <c r="C58" s="8"/>
      <c r="D58" s="8"/>
      <c r="E58" s="8"/>
    </row>
    <row r="59" ht="20.05" customHeight="1">
      <c r="A59" t="s" s="7">
        <v>132</v>
      </c>
      <c r="B59" t="s" s="7">
        <v>133</v>
      </c>
      <c r="C59" t="s" s="7">
        <v>121</v>
      </c>
      <c r="D59" s="8"/>
      <c r="E59" s="8"/>
    </row>
    <row r="60" ht="20.05" customHeight="1">
      <c r="A60" s="8"/>
      <c r="B60" t="s" s="7">
        <v>134</v>
      </c>
      <c r="C60" s="8"/>
      <c r="D60" s="8"/>
      <c r="E60" s="8"/>
    </row>
    <row r="61" ht="20.05" customHeight="1">
      <c r="A61" s="8"/>
      <c r="B61" t="s" s="7">
        <v>135</v>
      </c>
      <c r="C61" s="8"/>
      <c r="D61" s="8"/>
      <c r="E61" s="8"/>
    </row>
    <row r="62" ht="20.05" customHeight="1">
      <c r="A62" s="8"/>
      <c r="B62" t="s" s="7">
        <v>136</v>
      </c>
      <c r="C62" s="8"/>
      <c r="D62" s="8"/>
      <c r="E62" s="8"/>
    </row>
    <row r="63" ht="20.05" customHeight="1">
      <c r="A63" t="s" s="7">
        <v>137</v>
      </c>
      <c r="B63" t="s" s="7">
        <v>126</v>
      </c>
      <c r="C63" t="s" s="7">
        <v>126</v>
      </c>
      <c r="D63" s="8"/>
      <c r="E63" s="8"/>
    </row>
    <row r="64" ht="20.05" customHeight="1">
      <c r="A64" s="8"/>
      <c r="B64" t="s" s="7">
        <v>128</v>
      </c>
      <c r="C64" t="s" s="7">
        <v>128</v>
      </c>
      <c r="D64" s="8"/>
      <c r="E64" s="8"/>
    </row>
    <row r="65" ht="20.05" customHeight="1">
      <c r="A65" s="8"/>
      <c r="B65" s="8"/>
      <c r="C65" s="8"/>
      <c r="D65" s="8"/>
      <c r="E65" s="8"/>
    </row>
    <row r="66" ht="20.05" customHeight="1">
      <c r="A66" s="8"/>
      <c r="B66" t="s" s="7">
        <v>138</v>
      </c>
      <c r="C66" t="s" s="7">
        <v>138</v>
      </c>
      <c r="D66" s="8"/>
      <c r="E66" s="8"/>
    </row>
    <row r="67" ht="20.05" customHeight="1">
      <c r="A67" s="8"/>
      <c r="B67" t="s" s="7">
        <v>139</v>
      </c>
      <c r="C67" t="s" s="7">
        <v>139</v>
      </c>
      <c r="D67" s="8"/>
      <c r="E67" s="8"/>
    </row>
    <row r="68" ht="20.05" customHeight="1">
      <c r="A68" s="8"/>
      <c r="B68" s="8"/>
      <c r="C68" s="8"/>
      <c r="D68" s="8"/>
      <c r="E68" s="8"/>
    </row>
    <row r="69" ht="32.05" customHeight="1">
      <c r="A69" t="s" s="7">
        <v>140</v>
      </c>
      <c r="B69" s="8"/>
      <c r="C69" s="8"/>
      <c r="D69" s="8"/>
      <c r="E69" s="8"/>
    </row>
    <row r="70" ht="20.05" customHeight="1">
      <c r="A70" t="s" s="7">
        <v>141</v>
      </c>
      <c r="B70" s="8"/>
      <c r="C70" s="8"/>
      <c r="D70" s="8"/>
      <c r="E70" s="8"/>
    </row>
    <row r="71" ht="20.05" customHeight="1">
      <c r="A71" t="s" s="7">
        <v>142</v>
      </c>
      <c r="B71" s="8"/>
      <c r="C71" s="8"/>
      <c r="D71" s="8"/>
      <c r="E71" s="8"/>
    </row>
    <row r="72" ht="20.05" customHeight="1">
      <c r="A72" s="8"/>
      <c r="B72" s="8"/>
      <c r="C72" s="8"/>
      <c r="D72" s="8"/>
      <c r="E72" s="8"/>
    </row>
    <row r="73" ht="20.05" customHeight="1">
      <c r="A73" t="s" s="7">
        <v>143</v>
      </c>
      <c r="B73" s="8"/>
      <c r="C73" s="8"/>
      <c r="D73" s="8"/>
      <c r="E73" s="8"/>
    </row>
    <row r="74" ht="20.05" customHeight="1">
      <c r="A74" t="s" s="7">
        <v>144</v>
      </c>
      <c r="B74" s="8"/>
      <c r="C74" s="8"/>
      <c r="D74" s="8"/>
      <c r="E74" s="8"/>
    </row>
    <row r="75" ht="20.05" customHeight="1">
      <c r="A75" t="s" s="7">
        <v>145</v>
      </c>
      <c r="B75" s="8"/>
      <c r="C75" s="8"/>
      <c r="D75" s="8"/>
      <c r="E75" s="8"/>
    </row>
    <row r="76" ht="20.05" customHeight="1">
      <c r="A76" s="8"/>
      <c r="B76" s="8"/>
      <c r="C76" s="8"/>
      <c r="D76" s="8"/>
      <c r="E76" s="8"/>
    </row>
    <row r="77" ht="20.05" customHeight="1">
      <c r="A77" t="s" s="7">
        <v>146</v>
      </c>
      <c r="B77" s="8"/>
      <c r="C77" t="s" s="7">
        <v>147</v>
      </c>
      <c r="D77" s="8"/>
      <c r="E77" s="8"/>
    </row>
    <row r="78" ht="20.05" customHeight="1">
      <c r="A78" t="s" s="7">
        <v>148</v>
      </c>
      <c r="B78" t="s" s="7">
        <v>147</v>
      </c>
      <c r="C78" s="8"/>
      <c r="D78" s="8"/>
      <c r="E78" s="8"/>
    </row>
    <row r="79" ht="20.05" customHeight="1">
      <c r="A79" t="s" s="7">
        <v>149</v>
      </c>
      <c r="B79" t="s" s="7">
        <v>147</v>
      </c>
      <c r="C79" s="8"/>
      <c r="D79" s="8"/>
      <c r="E79" s="8"/>
    </row>
    <row r="80" ht="20.05" customHeight="1">
      <c r="A80" t="s" s="7">
        <v>150</v>
      </c>
      <c r="B80" t="s" s="7">
        <v>147</v>
      </c>
      <c r="C80" s="8"/>
      <c r="D80" s="8"/>
      <c r="E80" s="8"/>
    </row>
    <row r="81" ht="20.05" customHeight="1">
      <c r="A81" t="s" s="7">
        <v>151</v>
      </c>
      <c r="B81" t="s" s="7">
        <v>147</v>
      </c>
      <c r="C81" t="s" s="7">
        <v>152</v>
      </c>
      <c r="D81" s="8"/>
      <c r="E81" s="8"/>
    </row>
    <row r="82" ht="20.05" customHeight="1">
      <c r="A82" t="s" s="7">
        <v>153</v>
      </c>
      <c r="B82" s="8"/>
      <c r="C82" t="s" s="7">
        <v>147</v>
      </c>
      <c r="D82" s="8"/>
      <c r="E82" s="8"/>
    </row>
    <row r="83" ht="20.05" customHeight="1">
      <c r="A83" s="8"/>
      <c r="B83" s="8"/>
      <c r="C83" s="8"/>
      <c r="D83" s="8"/>
      <c r="E83" s="8"/>
    </row>
    <row r="84" ht="20.05" customHeight="1">
      <c r="A84" t="s" s="7">
        <v>154</v>
      </c>
      <c r="B84" s="8"/>
      <c r="C84" s="8"/>
      <c r="D84" s="8"/>
      <c r="E84" s="8"/>
    </row>
    <row r="85" ht="20.05" customHeight="1">
      <c r="A85" t="s" s="7">
        <v>155</v>
      </c>
      <c r="B85" s="12">
        <v>10000</v>
      </c>
      <c r="C85" s="8"/>
      <c r="D85" s="8"/>
      <c r="E85" s="8"/>
    </row>
    <row r="86" ht="32.05" customHeight="1">
      <c r="A86" t="s" s="7">
        <v>156</v>
      </c>
      <c r="B86" s="12">
        <v>-3000</v>
      </c>
      <c r="C86" s="8"/>
      <c r="D86" s="8"/>
      <c r="E86" s="8"/>
    </row>
    <row r="87" ht="20.05" customHeight="1">
      <c r="A87" t="s" s="13">
        <v>157</v>
      </c>
      <c r="B87" s="14">
        <f>SUM(B85:B86)</f>
        <v>7000</v>
      </c>
      <c r="C87" s="8"/>
      <c r="D87" s="8"/>
      <c r="E87" s="8"/>
    </row>
    <row r="88" ht="20.05" customHeight="1">
      <c r="A88" s="8"/>
      <c r="B88" s="8"/>
      <c r="C88" s="8"/>
      <c r="D88" s="8"/>
      <c r="E88" s="8"/>
    </row>
    <row r="89" ht="20.05" customHeight="1">
      <c r="A89" t="s" s="7">
        <v>155</v>
      </c>
      <c r="B89" s="12">
        <v>10000</v>
      </c>
      <c r="C89" s="8"/>
      <c r="D89" s="8"/>
      <c r="E89" s="8"/>
    </row>
    <row r="90" ht="20.05" customHeight="1">
      <c r="A90" t="s" s="7">
        <v>150</v>
      </c>
      <c r="B90" s="12">
        <v>-7800</v>
      </c>
      <c r="C90" s="8"/>
      <c r="D90" s="8"/>
      <c r="E90" s="8"/>
    </row>
    <row r="91" ht="20.05" customHeight="1">
      <c r="A91" t="s" s="7">
        <v>158</v>
      </c>
      <c r="B91" s="12">
        <v>800</v>
      </c>
      <c r="C91" s="8"/>
      <c r="D91" s="8"/>
      <c r="E91" s="8"/>
    </row>
    <row r="92" ht="20.05" customHeight="1">
      <c r="A92" t="s" s="7">
        <v>159</v>
      </c>
      <c r="B92" s="12">
        <f>SUM(B89:B91)</f>
        <v>3000</v>
      </c>
      <c r="C92" s="8"/>
      <c r="D92" s="8"/>
      <c r="E92" s="8"/>
    </row>
    <row r="93" ht="20.05" customHeight="1">
      <c r="A93" s="8"/>
      <c r="B93" s="8"/>
      <c r="C93" s="8"/>
      <c r="D93" s="8"/>
      <c r="E93" s="8"/>
    </row>
    <row r="94" ht="20.05" customHeight="1">
      <c r="A94" t="s" s="7">
        <v>146</v>
      </c>
      <c r="B94" s="8"/>
      <c r="C94" s="12">
        <v>10000</v>
      </c>
      <c r="D94" s="8"/>
      <c r="E94" s="8"/>
    </row>
    <row r="95" ht="20.05" customHeight="1">
      <c r="A95" t="s" s="7">
        <v>148</v>
      </c>
      <c r="B95" s="12">
        <v>3000</v>
      </c>
      <c r="C95" s="8"/>
      <c r="D95" s="8"/>
      <c r="E95" s="8"/>
    </row>
    <row r="96" ht="20.05" customHeight="1">
      <c r="A96" t="s" s="7">
        <v>149</v>
      </c>
      <c r="B96" s="12">
        <v>0</v>
      </c>
      <c r="C96" s="8"/>
      <c r="D96" s="8"/>
      <c r="E96" s="8"/>
    </row>
    <row r="97" ht="20.05" customHeight="1">
      <c r="A97" t="s" s="7">
        <v>150</v>
      </c>
      <c r="B97" s="12">
        <v>7800</v>
      </c>
      <c r="C97" s="8"/>
      <c r="D97" s="8"/>
      <c r="E97" s="8"/>
    </row>
    <row r="98" ht="20.05" customHeight="1">
      <c r="A98" t="s" s="7">
        <v>151</v>
      </c>
      <c r="B98" s="12">
        <v>0</v>
      </c>
      <c r="C98" s="12">
        <v>-10800</v>
      </c>
      <c r="D98" s="8"/>
      <c r="E98" s="8"/>
    </row>
    <row r="99" ht="20.05" customHeight="1">
      <c r="A99" t="s" s="7">
        <v>153</v>
      </c>
      <c r="B99" s="8"/>
      <c r="C99" s="12">
        <f>SUM(C94:C98)</f>
        <v>-800</v>
      </c>
      <c r="D99" s="8"/>
      <c r="E99" s="8"/>
    </row>
    <row r="100" ht="20.05" customHeight="1">
      <c r="A100" s="8"/>
      <c r="B100" s="8"/>
      <c r="C100" s="8"/>
      <c r="D100" s="8"/>
      <c r="E100" s="8"/>
    </row>
    <row r="101" ht="20.05" customHeight="1">
      <c r="A101" t="s" s="7">
        <v>160</v>
      </c>
      <c r="B101" s="8"/>
      <c r="C101" s="8"/>
      <c r="D101" s="8"/>
      <c r="E101" s="8"/>
    </row>
    <row r="102" ht="20.05" customHeight="1">
      <c r="A102" s="8"/>
      <c r="B102" t="s" s="7">
        <v>161</v>
      </c>
      <c r="C102" t="s" s="7">
        <v>162</v>
      </c>
      <c r="D102" s="8"/>
      <c r="E102" s="8"/>
    </row>
    <row r="103" ht="20.05" customHeight="1">
      <c r="A103" t="s" s="7">
        <v>163</v>
      </c>
      <c r="B103" t="s" s="7">
        <v>164</v>
      </c>
      <c r="C103" t="s" s="7">
        <v>165</v>
      </c>
      <c r="D103" s="8"/>
      <c r="E103" s="8"/>
    </row>
    <row r="104" ht="20.05" customHeight="1">
      <c r="A104" t="s" s="7">
        <v>166</v>
      </c>
      <c r="B104" t="s" s="7">
        <v>167</v>
      </c>
      <c r="C104" s="8"/>
      <c r="D104" s="8"/>
      <c r="E104" s="8"/>
    </row>
    <row r="105" ht="20.05" customHeight="1">
      <c r="A105" t="s" s="7">
        <v>168</v>
      </c>
      <c r="B105" t="s" s="7">
        <v>169</v>
      </c>
      <c r="C105" s="8"/>
      <c r="D105" s="8"/>
      <c r="E105" s="8"/>
    </row>
    <row r="106" ht="20.05" customHeight="1">
      <c r="A106" t="s" s="7">
        <v>170</v>
      </c>
      <c r="B106" s="8"/>
      <c r="C106" t="s" s="7">
        <v>164</v>
      </c>
      <c r="D106" s="8"/>
      <c r="E106" s="8"/>
    </row>
    <row r="107" ht="20.05" customHeight="1">
      <c r="A107" t="s" s="7">
        <v>171</v>
      </c>
      <c r="B107" s="8"/>
      <c r="C107" t="s" s="7">
        <v>172</v>
      </c>
      <c r="D107" s="8"/>
      <c r="E107" s="8"/>
    </row>
    <row r="108" ht="20.05" customHeight="1">
      <c r="A108" t="s" s="7">
        <v>173</v>
      </c>
      <c r="B108" t="s" s="7">
        <v>174</v>
      </c>
      <c r="C108" t="s" s="7">
        <v>174</v>
      </c>
      <c r="D108" s="8"/>
      <c r="E108" s="8"/>
    </row>
    <row r="109" ht="20.05" customHeight="1">
      <c r="A109" t="s" s="13">
        <v>175</v>
      </c>
      <c r="B109" t="s" s="13">
        <v>147</v>
      </c>
      <c r="C109" t="s" s="13">
        <v>147</v>
      </c>
      <c r="D109" s="8"/>
      <c r="E109" s="8"/>
    </row>
    <row r="110" ht="20.05" customHeight="1">
      <c r="A110" s="8"/>
      <c r="B110" s="8"/>
      <c r="C110" s="8"/>
      <c r="D110" s="8"/>
      <c r="E110" s="8"/>
    </row>
    <row r="111" ht="20.05" customHeight="1">
      <c r="A111" t="s" s="7">
        <v>176</v>
      </c>
      <c r="B111" s="8"/>
      <c r="C111" s="8"/>
      <c r="D111" s="8"/>
      <c r="E111" s="8"/>
    </row>
    <row r="112" ht="20.05" customHeight="1">
      <c r="A112" s="8"/>
      <c r="B112" t="s" s="7">
        <v>161</v>
      </c>
      <c r="C112" t="s" s="7">
        <v>162</v>
      </c>
      <c r="D112" s="8"/>
      <c r="E112" s="8"/>
    </row>
    <row r="113" ht="20.05" customHeight="1">
      <c r="A113" t="s" s="7">
        <v>163</v>
      </c>
      <c r="B113" s="12">
        <v>39140</v>
      </c>
      <c r="C113" s="12">
        <f>C118+20+450</f>
        <v>39410</v>
      </c>
      <c r="D113" s="8"/>
      <c r="E113" s="8"/>
    </row>
    <row r="114" ht="20.05" customHeight="1">
      <c r="A114" t="s" s="7">
        <v>177</v>
      </c>
      <c r="B114" s="12">
        <v>5000</v>
      </c>
      <c r="C114" s="8"/>
      <c r="D114" s="8"/>
      <c r="E114" s="8"/>
    </row>
    <row r="115" ht="20.05" customHeight="1">
      <c r="A115" t="s" s="7">
        <v>178</v>
      </c>
      <c r="B115" s="12">
        <v>-5200</v>
      </c>
      <c r="C115" s="8"/>
      <c r="D115" s="8"/>
      <c r="E115" s="8"/>
    </row>
    <row r="116" ht="20.05" customHeight="1">
      <c r="A116" t="s" s="7">
        <v>179</v>
      </c>
      <c r="B116" s="8"/>
      <c r="C116" s="12">
        <v>-450</v>
      </c>
      <c r="D116" s="8"/>
      <c r="E116" s="8"/>
    </row>
    <row r="117" ht="20.05" customHeight="1">
      <c r="A117" t="s" s="7">
        <v>180</v>
      </c>
      <c r="B117" s="8"/>
      <c r="C117" s="12">
        <v>-20</v>
      </c>
      <c r="D117" s="8"/>
      <c r="E117" s="8"/>
    </row>
    <row r="118" ht="20.05" customHeight="1">
      <c r="A118" t="s" s="13">
        <v>175</v>
      </c>
      <c r="B118" s="14">
        <f>SUM(B113:B115)</f>
        <v>38940</v>
      </c>
      <c r="C118" s="12">
        <f>B118</f>
        <v>38940</v>
      </c>
      <c r="D118" s="8"/>
      <c r="E118" s="8"/>
    </row>
    <row r="119" ht="20.05" customHeight="1">
      <c r="A119" s="8"/>
      <c r="B119" s="8"/>
      <c r="C119" s="8"/>
      <c r="D119" s="8"/>
      <c r="E119" s="8"/>
    </row>
    <row r="120" ht="20.05" customHeight="1">
      <c r="A120" s="8"/>
      <c r="B120" s="8"/>
      <c r="C120" s="8"/>
      <c r="D120" s="8"/>
      <c r="E120" s="8"/>
    </row>
    <row r="121" ht="20.05" customHeight="1">
      <c r="A121" s="8"/>
      <c r="B121" s="8"/>
      <c r="C121" s="8"/>
      <c r="D121" s="8"/>
      <c r="E121" s="8"/>
    </row>
    <row r="122" ht="20.05" customHeight="1">
      <c r="A122" s="8"/>
      <c r="B122" s="8"/>
      <c r="C122" s="8"/>
      <c r="D122" s="8"/>
      <c r="E122" s="8"/>
    </row>
    <row r="123" ht="20.05" customHeight="1">
      <c r="A123" s="8"/>
      <c r="B123" s="8"/>
      <c r="C123" s="8"/>
      <c r="D123" s="8"/>
      <c r="E123" s="8"/>
    </row>
    <row r="124" ht="20.05" customHeight="1">
      <c r="A124" s="8"/>
      <c r="B124" s="8"/>
      <c r="C124" s="8"/>
      <c r="D124" s="8"/>
      <c r="E124" s="8"/>
    </row>
    <row r="125" ht="20.05" customHeight="1">
      <c r="A125" s="8"/>
      <c r="B125" s="8"/>
      <c r="C125" s="8"/>
      <c r="D125" s="8"/>
      <c r="E125"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F170"/>
  <sheetViews>
    <sheetView workbookViewId="0" showGridLines="0" defaultGridColor="1"/>
  </sheetViews>
  <sheetFormatPr defaultColWidth="16.3333" defaultRowHeight="19.9" customHeight="1" outlineLevelRow="0" outlineLevelCol="0"/>
  <cols>
    <col min="1" max="1" width="23.2656" style="15" customWidth="1"/>
    <col min="2" max="2" width="27.5078" style="15" customWidth="1"/>
    <col min="3" max="4" width="20.2578" style="15" customWidth="1"/>
    <col min="5" max="6" width="16.3516" style="15" customWidth="1"/>
    <col min="7" max="16384" width="16.3516" style="15" customWidth="1"/>
  </cols>
  <sheetData>
    <row r="1" ht="32.05" customHeight="1">
      <c r="A1" t="s" s="7">
        <v>182</v>
      </c>
      <c r="B1" t="s" s="7">
        <v>50</v>
      </c>
      <c r="C1" s="8"/>
      <c r="D1" t="s" s="7">
        <v>183</v>
      </c>
      <c r="E1" s="8"/>
      <c r="F1" s="8"/>
    </row>
    <row r="2" ht="20.05" customHeight="1">
      <c r="A2" s="8"/>
      <c r="B2" s="8"/>
      <c r="C2" s="8"/>
      <c r="D2" t="s" s="7">
        <v>184</v>
      </c>
      <c r="E2" s="8"/>
      <c r="F2" s="8"/>
    </row>
    <row r="3" ht="32.05" customHeight="1">
      <c r="A3" s="8"/>
      <c r="B3" s="8"/>
      <c r="C3" s="8"/>
      <c r="D3" t="s" s="7">
        <v>185</v>
      </c>
      <c r="E3" s="8"/>
      <c r="F3" s="8"/>
    </row>
    <row r="4" ht="20.05" customHeight="1">
      <c r="A4" s="8"/>
      <c r="B4" s="8"/>
      <c r="C4" s="8"/>
      <c r="D4" s="8"/>
      <c r="E4" s="8"/>
      <c r="F4" s="8"/>
    </row>
    <row r="5" ht="20.05" customHeight="1">
      <c r="A5" s="8"/>
      <c r="B5" t="s" s="13">
        <v>186</v>
      </c>
      <c r="C5" s="16"/>
      <c r="D5" t="s" s="13">
        <v>187</v>
      </c>
      <c r="E5" s="8"/>
      <c r="F5" s="8"/>
    </row>
    <row r="6" ht="32.05" customHeight="1">
      <c r="A6" t="s" s="7">
        <v>188</v>
      </c>
      <c r="B6" t="s" s="7">
        <v>189</v>
      </c>
      <c r="C6" s="8"/>
      <c r="D6" t="s" s="7">
        <v>190</v>
      </c>
      <c r="E6" s="8"/>
      <c r="F6" s="8"/>
    </row>
    <row r="7" ht="20.05" customHeight="1">
      <c r="A7" s="8"/>
      <c r="B7" t="s" s="7">
        <v>191</v>
      </c>
      <c r="C7" s="8"/>
      <c r="D7" t="s" s="7">
        <v>192</v>
      </c>
      <c r="E7" s="8"/>
      <c r="F7" s="8"/>
    </row>
    <row r="8" ht="32.05" customHeight="1">
      <c r="A8" s="8"/>
      <c r="B8" t="s" s="7">
        <v>193</v>
      </c>
      <c r="C8" s="8"/>
      <c r="D8" t="s" s="7">
        <v>194</v>
      </c>
      <c r="E8" s="8"/>
      <c r="F8" s="8"/>
    </row>
    <row r="9" ht="68.05" customHeight="1">
      <c r="A9" s="8"/>
      <c r="B9" t="s" s="7">
        <v>195</v>
      </c>
      <c r="C9" s="8"/>
      <c r="D9" t="s" s="7">
        <v>196</v>
      </c>
      <c r="E9" t="s" s="7">
        <v>197</v>
      </c>
      <c r="F9" s="8"/>
    </row>
    <row r="10" ht="20.05" customHeight="1">
      <c r="A10" s="8"/>
      <c r="B10" t="s" s="7">
        <v>198</v>
      </c>
      <c r="C10" s="8"/>
      <c r="D10" t="s" s="7">
        <v>199</v>
      </c>
      <c r="E10" s="8"/>
      <c r="F10" s="8"/>
    </row>
    <row r="11" ht="20.05" customHeight="1">
      <c r="A11" s="8"/>
      <c r="B11" s="8"/>
      <c r="C11" s="8"/>
      <c r="D11" t="s" s="7">
        <v>200</v>
      </c>
      <c r="E11" s="8"/>
      <c r="F11" s="8"/>
    </row>
    <row r="12" ht="20.05" customHeight="1">
      <c r="A12" s="8"/>
      <c r="B12" s="8"/>
      <c r="C12" s="8"/>
      <c r="D12" t="s" s="7">
        <v>201</v>
      </c>
      <c r="E12" s="8"/>
      <c r="F12" s="8"/>
    </row>
    <row r="13" ht="32.05" customHeight="1">
      <c r="A13" t="s" s="7">
        <v>202</v>
      </c>
      <c r="B13" t="s" s="7">
        <v>203</v>
      </c>
      <c r="C13" s="8"/>
      <c r="D13" t="s" s="7">
        <v>204</v>
      </c>
      <c r="E13" s="8"/>
      <c r="F13" s="8"/>
    </row>
    <row r="14" ht="32.05" customHeight="1">
      <c r="A14" s="8"/>
      <c r="B14" t="s" s="7">
        <v>205</v>
      </c>
      <c r="C14" s="8"/>
      <c r="D14" t="s" s="7">
        <v>206</v>
      </c>
      <c r="E14" s="8"/>
      <c r="F14" s="8"/>
    </row>
    <row r="15" ht="20.05" customHeight="1">
      <c r="A15" s="8"/>
      <c r="B15" t="s" s="7">
        <v>207</v>
      </c>
      <c r="C15" s="8"/>
      <c r="D15" s="8"/>
      <c r="E15" s="8"/>
      <c r="F15" s="8"/>
    </row>
    <row r="16" ht="20.05" customHeight="1">
      <c r="A16" s="8"/>
      <c r="B16" t="s" s="7">
        <v>208</v>
      </c>
      <c r="C16" s="8"/>
      <c r="D16" s="8"/>
      <c r="E16" s="8"/>
      <c r="F16" s="8"/>
    </row>
    <row r="17" ht="20.05" customHeight="1">
      <c r="A17" s="8"/>
      <c r="B17" s="8"/>
      <c r="C17" s="8"/>
      <c r="D17" s="8"/>
      <c r="E17" s="8"/>
      <c r="F17" s="8"/>
    </row>
    <row r="18" ht="20.05" customHeight="1">
      <c r="A18" s="8"/>
      <c r="B18" t="s" s="7">
        <v>209</v>
      </c>
      <c r="C18" s="8"/>
      <c r="D18" s="8"/>
      <c r="E18" s="8"/>
      <c r="F18" s="8"/>
    </row>
    <row r="19" ht="32.05" customHeight="1">
      <c r="A19" s="8"/>
      <c r="B19" t="s" s="7">
        <v>210</v>
      </c>
      <c r="C19" s="8"/>
      <c r="D19" t="s" s="7">
        <v>204</v>
      </c>
      <c r="E19" s="8"/>
      <c r="F19" s="8"/>
    </row>
    <row r="20" ht="20.05" customHeight="1">
      <c r="A20" s="8"/>
      <c r="B20" t="s" s="7">
        <v>211</v>
      </c>
      <c r="C20" s="8"/>
      <c r="D20" t="s" s="7">
        <v>206</v>
      </c>
      <c r="E20" s="8"/>
      <c r="F20" s="8"/>
    </row>
    <row r="21" ht="20.05" customHeight="1">
      <c r="A21" s="8"/>
      <c r="B21" s="8"/>
      <c r="C21" s="8"/>
      <c r="D21" s="8"/>
      <c r="E21" s="8"/>
      <c r="F21" s="8"/>
    </row>
    <row r="22" ht="32.05" customHeight="1">
      <c r="A22" t="s" s="7">
        <v>212</v>
      </c>
      <c r="B22" t="s" s="7">
        <v>213</v>
      </c>
      <c r="C22" s="8"/>
      <c r="D22" t="s" s="7">
        <v>206</v>
      </c>
      <c r="E22" s="8"/>
      <c r="F22" s="8"/>
    </row>
    <row r="23" ht="20.05" customHeight="1">
      <c r="A23" s="8"/>
      <c r="B23" t="s" s="7">
        <v>214</v>
      </c>
      <c r="C23" s="8"/>
      <c r="D23" s="8"/>
      <c r="E23" s="8"/>
      <c r="F23" s="8"/>
    </row>
    <row r="24" ht="20.05" customHeight="1">
      <c r="A24" s="8"/>
      <c r="B24" t="s" s="7">
        <v>215</v>
      </c>
      <c r="C24" s="8"/>
      <c r="D24" s="8"/>
      <c r="E24" s="8"/>
      <c r="F24" s="8"/>
    </row>
    <row r="25" ht="20.05" customHeight="1">
      <c r="A25" s="8"/>
      <c r="B25" s="8"/>
      <c r="C25" s="8"/>
      <c r="D25" s="8"/>
      <c r="E25" s="8"/>
      <c r="F25" s="8"/>
    </row>
    <row r="26" ht="20.05" customHeight="1">
      <c r="A26" s="8"/>
      <c r="B26" s="8"/>
      <c r="C26" s="8"/>
      <c r="D26" s="8"/>
      <c r="E26" s="8"/>
      <c r="F26" s="8"/>
    </row>
    <row r="27" ht="20.05" customHeight="1">
      <c r="A27" t="s" s="17">
        <v>206</v>
      </c>
      <c r="B27" s="8"/>
      <c r="C27" s="8"/>
      <c r="D27" s="8"/>
      <c r="E27" s="8"/>
      <c r="F27" s="8"/>
    </row>
    <row r="28" ht="32.05" customHeight="1">
      <c r="A28" t="s" s="7">
        <v>216</v>
      </c>
      <c r="B28" t="s" s="7">
        <v>147</v>
      </c>
      <c r="C28" s="8"/>
      <c r="D28" s="8"/>
      <c r="E28" s="8"/>
      <c r="F28" s="8"/>
    </row>
    <row r="29" ht="20.05" customHeight="1">
      <c r="A29" t="s" s="7">
        <v>217</v>
      </c>
      <c r="B29" t="s" s="7">
        <v>152</v>
      </c>
      <c r="C29" s="8"/>
      <c r="D29" s="8"/>
      <c r="E29" s="8"/>
      <c r="F29" s="8"/>
    </row>
    <row r="30" ht="32.05" customHeight="1">
      <c r="A30" t="s" s="7">
        <v>218</v>
      </c>
      <c r="B30" t="s" s="7">
        <v>174</v>
      </c>
      <c r="C30" s="8"/>
      <c r="D30" s="8"/>
      <c r="E30" s="8"/>
      <c r="F30" s="8"/>
    </row>
    <row r="31" ht="20.05" customHeight="1">
      <c r="A31" t="s" s="7">
        <v>219</v>
      </c>
      <c r="B31" t="s" s="7">
        <v>152</v>
      </c>
      <c r="C31" s="8"/>
      <c r="D31" s="8"/>
      <c r="E31" s="8"/>
      <c r="F31" s="8"/>
    </row>
    <row r="32" ht="20.05" customHeight="1">
      <c r="A32" t="s" s="13">
        <v>206</v>
      </c>
      <c r="B32" t="s" s="13">
        <v>147</v>
      </c>
      <c r="C32" s="8"/>
      <c r="D32" s="8"/>
      <c r="E32" s="8"/>
      <c r="F32" s="8"/>
    </row>
    <row r="33" ht="20.05" customHeight="1">
      <c r="A33" s="8"/>
      <c r="B33" s="8"/>
      <c r="C33" s="8"/>
      <c r="D33" s="8"/>
      <c r="E33" s="8"/>
      <c r="F33" s="8"/>
    </row>
    <row r="34" ht="32.05" customHeight="1">
      <c r="A34" t="s" s="7">
        <v>220</v>
      </c>
      <c r="B34" t="s" s="7">
        <v>147</v>
      </c>
      <c r="C34" s="8"/>
      <c r="D34" t="s" s="7">
        <v>221</v>
      </c>
      <c r="E34" s="8"/>
      <c r="F34" s="8"/>
    </row>
    <row r="35" ht="32.05" customHeight="1">
      <c r="A35" t="s" s="7">
        <v>222</v>
      </c>
      <c r="B35" t="s" s="7">
        <v>152</v>
      </c>
      <c r="C35" s="8"/>
      <c r="D35" t="s" s="7">
        <v>223</v>
      </c>
      <c r="E35" s="8"/>
      <c r="F35" s="8"/>
    </row>
    <row r="36" ht="32.05" customHeight="1">
      <c r="A36" t="s" s="7">
        <v>224</v>
      </c>
      <c r="B36" t="s" s="7">
        <v>174</v>
      </c>
      <c r="C36" s="8"/>
      <c r="D36" s="8"/>
      <c r="E36" s="8"/>
      <c r="F36" s="8"/>
    </row>
    <row r="37" ht="20.05" customHeight="1">
      <c r="A37" s="8"/>
      <c r="B37" s="8"/>
      <c r="C37" s="8"/>
      <c r="D37" s="8"/>
      <c r="E37" s="8"/>
      <c r="F37" s="8"/>
    </row>
    <row r="38" ht="20.05" customHeight="1">
      <c r="A38" t="s" s="7">
        <v>225</v>
      </c>
      <c r="B38" t="s" s="7">
        <v>226</v>
      </c>
      <c r="C38" s="8"/>
      <c r="D38" s="8"/>
      <c r="E38" s="8"/>
      <c r="F38" s="8"/>
    </row>
    <row r="39" ht="20.05" customHeight="1">
      <c r="A39" t="s" s="7">
        <v>227</v>
      </c>
      <c r="B39" t="s" s="7">
        <v>228</v>
      </c>
      <c r="C39" s="8"/>
      <c r="D39" s="8"/>
      <c r="E39" s="8"/>
      <c r="F39" s="8"/>
    </row>
    <row r="40" ht="20.05" customHeight="1">
      <c r="A40" s="8"/>
      <c r="B40" s="8"/>
      <c r="C40" s="8"/>
      <c r="D40" s="8"/>
      <c r="E40" s="8"/>
      <c r="F40" s="8"/>
    </row>
    <row r="41" ht="20.05" customHeight="1">
      <c r="A41" t="s" s="7">
        <v>31</v>
      </c>
      <c r="B41" t="s" s="7">
        <v>229</v>
      </c>
      <c r="C41" s="8"/>
      <c r="D41" s="8"/>
      <c r="E41" s="8"/>
      <c r="F41" s="8"/>
    </row>
    <row r="42" ht="32.05" customHeight="1">
      <c r="A42" s="8"/>
      <c r="B42" t="s" s="7">
        <v>230</v>
      </c>
      <c r="C42" s="8"/>
      <c r="D42" t="s" s="7">
        <v>231</v>
      </c>
      <c r="E42" t="s" s="7">
        <v>232</v>
      </c>
      <c r="F42" s="8"/>
    </row>
    <row r="43" ht="32.05" customHeight="1">
      <c r="A43" s="8"/>
      <c r="B43" t="s" s="7">
        <v>233</v>
      </c>
      <c r="C43" s="8"/>
      <c r="D43" t="s" s="7">
        <v>234</v>
      </c>
      <c r="E43" t="s" s="7">
        <v>232</v>
      </c>
      <c r="F43" s="8"/>
    </row>
    <row r="44" ht="32.05" customHeight="1">
      <c r="A44" s="8"/>
      <c r="B44" s="8"/>
      <c r="C44" s="8"/>
      <c r="D44" t="s" s="7">
        <v>235</v>
      </c>
      <c r="E44" t="s" s="7">
        <v>236</v>
      </c>
      <c r="F44" s="8"/>
    </row>
    <row r="45" ht="20.05" customHeight="1">
      <c r="A45" s="8"/>
      <c r="B45" s="8"/>
      <c r="C45" s="8"/>
      <c r="D45" s="8"/>
      <c r="E45" s="8"/>
      <c r="F45" s="8"/>
    </row>
    <row r="46" ht="20.05" customHeight="1">
      <c r="A46" t="s" s="7">
        <v>237</v>
      </c>
      <c r="B46" s="8"/>
      <c r="C46" s="8"/>
      <c r="D46" s="8"/>
      <c r="E46" s="8"/>
      <c r="F46" s="8"/>
    </row>
    <row r="47" ht="20.05" customHeight="1">
      <c r="A47" t="s" s="7">
        <v>238</v>
      </c>
      <c r="B47" s="8"/>
      <c r="C47" s="8"/>
      <c r="D47" s="8"/>
      <c r="E47" s="8"/>
      <c r="F47" s="8"/>
    </row>
    <row r="48" ht="20.05" customHeight="1">
      <c r="A48" t="s" s="7">
        <v>239</v>
      </c>
      <c r="B48" s="8"/>
      <c r="C48" s="8"/>
      <c r="D48" s="8"/>
      <c r="E48" s="8"/>
      <c r="F48" s="8"/>
    </row>
    <row r="49" ht="20.05" customHeight="1">
      <c r="A49" t="s" s="7">
        <v>240</v>
      </c>
      <c r="B49" s="8"/>
      <c r="C49" s="8"/>
      <c r="D49" s="8"/>
      <c r="E49" s="8"/>
      <c r="F49" s="8"/>
    </row>
    <row r="50" ht="20.05" customHeight="1">
      <c r="A50" s="8"/>
      <c r="B50" s="8"/>
      <c r="C50" s="8"/>
      <c r="D50" s="8"/>
      <c r="E50" s="8"/>
      <c r="F50" s="8"/>
    </row>
    <row r="51" ht="20.05" customHeight="1">
      <c r="A51" t="s" s="7">
        <v>241</v>
      </c>
      <c r="B51" s="8"/>
      <c r="C51" s="8"/>
      <c r="D51" s="8"/>
      <c r="E51" s="8"/>
      <c r="F51" s="8"/>
    </row>
    <row r="52" ht="20.05" customHeight="1">
      <c r="A52" t="s" s="18">
        <v>242</v>
      </c>
      <c r="B52" s="8"/>
      <c r="C52" s="8"/>
      <c r="D52" s="8"/>
      <c r="E52" s="8"/>
      <c r="F52" s="8"/>
    </row>
    <row r="53" ht="20.05" customHeight="1">
      <c r="A53" t="s" s="7">
        <v>243</v>
      </c>
      <c r="B53" t="s" s="7">
        <v>244</v>
      </c>
      <c r="C53" s="8"/>
      <c r="D53" s="8"/>
      <c r="E53" s="8"/>
      <c r="F53" s="8"/>
    </row>
    <row r="54" ht="20.05" customHeight="1">
      <c r="A54" t="s" s="7">
        <v>245</v>
      </c>
      <c r="B54" t="s" s="7">
        <v>246</v>
      </c>
      <c r="C54" s="8"/>
      <c r="D54" s="8"/>
      <c r="E54" s="8"/>
      <c r="F54" s="8"/>
    </row>
    <row r="55" ht="20.05" customHeight="1">
      <c r="A55" s="8"/>
      <c r="B55" t="s" s="7">
        <v>247</v>
      </c>
      <c r="C55" s="8"/>
      <c r="D55" s="8"/>
      <c r="E55" s="8"/>
      <c r="F55" s="8"/>
    </row>
    <row r="56" ht="20.05" customHeight="1">
      <c r="A56" s="8"/>
      <c r="B56" t="s" s="7">
        <v>248</v>
      </c>
      <c r="C56" s="8"/>
      <c r="D56" s="8"/>
      <c r="E56" s="8"/>
      <c r="F56" s="8"/>
    </row>
    <row r="57" ht="20.05" customHeight="1">
      <c r="A57" s="8"/>
      <c r="B57" t="s" s="7">
        <v>249</v>
      </c>
      <c r="C57" s="8"/>
      <c r="D57" s="8"/>
      <c r="E57" s="8"/>
      <c r="F57" s="8"/>
    </row>
    <row r="58" ht="20.05" customHeight="1">
      <c r="A58" s="8"/>
      <c r="B58" s="8"/>
      <c r="C58" s="8"/>
      <c r="D58" s="8"/>
      <c r="E58" s="8"/>
      <c r="F58" s="8"/>
    </row>
    <row r="59" ht="20.05" customHeight="1">
      <c r="A59" t="s" s="18">
        <v>242</v>
      </c>
      <c r="B59" s="8"/>
      <c r="C59" s="8"/>
      <c r="D59" s="8"/>
      <c r="E59" s="8"/>
      <c r="F59" s="8"/>
    </row>
    <row r="60" ht="20.05" customHeight="1">
      <c r="A60" t="s" s="7">
        <v>243</v>
      </c>
      <c r="B60" t="s" s="7">
        <v>244</v>
      </c>
      <c r="C60" s="8"/>
      <c r="D60" s="8"/>
      <c r="E60" s="8"/>
      <c r="F60" s="8"/>
    </row>
    <row r="61" ht="20.05" customHeight="1">
      <c r="A61" s="12">
        <f>90000+60000</f>
        <v>150000</v>
      </c>
      <c r="B61" s="12">
        <v>120000</v>
      </c>
      <c r="C61" s="8"/>
      <c r="D61" s="8"/>
      <c r="E61" s="8"/>
      <c r="F61" s="8"/>
    </row>
    <row r="62" ht="20.05" customHeight="1">
      <c r="A62" s="8"/>
      <c r="B62" s="12">
        <f>0.02*9000000</f>
        <v>180000</v>
      </c>
      <c r="C62" s="8"/>
      <c r="D62" s="8"/>
      <c r="E62" s="8"/>
      <c r="F62" s="8"/>
    </row>
    <row r="63" ht="20.05" customHeight="1">
      <c r="A63" s="8"/>
      <c r="B63" s="12">
        <v>15000</v>
      </c>
      <c r="C63" s="8"/>
      <c r="D63" s="8"/>
      <c r="E63" s="8"/>
      <c r="F63" s="8"/>
    </row>
    <row r="64" ht="20.05" customHeight="1">
      <c r="A64" s="8"/>
      <c r="B64" s="14">
        <f>B65-A65+A61-B61-B62-B63</f>
        <v>140000</v>
      </c>
      <c r="C64" s="8"/>
      <c r="D64" t="s" s="7">
        <v>250</v>
      </c>
      <c r="E64" s="8"/>
      <c r="F64" s="8"/>
    </row>
    <row r="65" ht="20.05" customHeight="1">
      <c r="A65" s="8"/>
      <c r="B65" s="12">
        <f>E71</f>
        <v>305000</v>
      </c>
      <c r="C65" s="8"/>
      <c r="D65" s="8"/>
      <c r="E65" s="8"/>
      <c r="F65" s="8"/>
    </row>
    <row r="66" ht="20.05" customHeight="1">
      <c r="A66" s="8"/>
      <c r="B66" s="8"/>
      <c r="C66" s="8"/>
      <c r="D66" s="8"/>
      <c r="E66" s="8"/>
      <c r="F66" s="8"/>
    </row>
    <row r="67" ht="20.05" customHeight="1">
      <c r="A67" t="s" s="7">
        <v>251</v>
      </c>
      <c r="B67" s="12">
        <v>2000000</v>
      </c>
      <c r="C67" s="8"/>
      <c r="D67" s="19">
        <v>0.02</v>
      </c>
      <c r="E67" s="12">
        <f>B67*0.02</f>
        <v>40000</v>
      </c>
      <c r="F67" s="8"/>
    </row>
    <row r="68" ht="20.05" customHeight="1">
      <c r="A68" t="s" s="7">
        <v>252</v>
      </c>
      <c r="B68" s="12">
        <v>600000</v>
      </c>
      <c r="C68" s="8"/>
      <c r="D68" s="20">
        <v>0.1</v>
      </c>
      <c r="E68" s="12">
        <f>B68*D68</f>
        <v>60000</v>
      </c>
      <c r="F68" s="8"/>
    </row>
    <row r="69" ht="20.05" customHeight="1">
      <c r="A69" t="s" s="7">
        <v>253</v>
      </c>
      <c r="B69" s="12">
        <v>400000</v>
      </c>
      <c r="C69" s="8"/>
      <c r="D69" s="19">
        <v>0.25</v>
      </c>
      <c r="E69" s="12">
        <f>B69*D69</f>
        <v>100000</v>
      </c>
      <c r="F69" s="8"/>
    </row>
    <row r="70" ht="20.05" customHeight="1">
      <c r="A70" t="s" s="7">
        <v>254</v>
      </c>
      <c r="B70" s="12">
        <f>200000-60000</f>
        <v>140000</v>
      </c>
      <c r="C70" s="8"/>
      <c r="D70" s="19">
        <v>0.75</v>
      </c>
      <c r="E70" s="12">
        <f>B70*D70</f>
        <v>105000</v>
      </c>
      <c r="F70" s="8"/>
    </row>
    <row r="71" ht="20.05" customHeight="1">
      <c r="A71" t="s" s="7">
        <v>255</v>
      </c>
      <c r="B71" s="8"/>
      <c r="C71" s="8"/>
      <c r="D71" s="8"/>
      <c r="E71" s="12">
        <f>SUM(E67:E70)</f>
        <v>305000</v>
      </c>
      <c r="F71" s="8"/>
    </row>
    <row r="72" ht="20.05" customHeight="1">
      <c r="A72" s="8"/>
      <c r="B72" s="8"/>
      <c r="C72" s="8"/>
      <c r="D72" s="8"/>
      <c r="E72" s="8"/>
      <c r="F72" s="8"/>
    </row>
    <row r="73" ht="20.05" customHeight="1">
      <c r="A73" t="s" s="7">
        <v>256</v>
      </c>
      <c r="B73" s="8"/>
      <c r="C73" s="8"/>
      <c r="D73" s="8"/>
      <c r="E73" s="8"/>
      <c r="F73" s="8"/>
    </row>
    <row r="74" ht="20.05" customHeight="1">
      <c r="A74" t="s" s="7">
        <v>257</v>
      </c>
      <c r="B74" s="12">
        <v>100000</v>
      </c>
      <c r="C74" s="8"/>
      <c r="D74" s="8"/>
      <c r="E74" s="8"/>
      <c r="F74" s="8"/>
    </row>
    <row r="75" ht="20.05" customHeight="1">
      <c r="A75" t="s" s="7">
        <v>258</v>
      </c>
      <c r="B75" s="20">
        <v>0.1</v>
      </c>
      <c r="C75" s="8"/>
      <c r="D75" s="8"/>
      <c r="E75" s="8"/>
      <c r="F75" s="8"/>
    </row>
    <row r="76" ht="20.05" customHeight="1">
      <c r="A76" t="s" s="7">
        <v>255</v>
      </c>
      <c r="B76" s="12">
        <f>B74*B75</f>
        <v>10000</v>
      </c>
      <c r="C76" s="8"/>
      <c r="D76" s="8"/>
      <c r="E76" s="8"/>
      <c r="F76" s="8"/>
    </row>
    <row r="77" ht="20.05" customHeight="1">
      <c r="A77" s="8"/>
      <c r="B77" s="8"/>
      <c r="C77" s="8"/>
      <c r="D77" s="8"/>
      <c r="E77" s="8"/>
      <c r="F77" s="8"/>
    </row>
    <row r="78" ht="20.05" customHeight="1">
      <c r="A78" t="s" s="18">
        <v>242</v>
      </c>
      <c r="B78" s="8"/>
      <c r="C78" s="8"/>
      <c r="D78" s="8"/>
      <c r="E78" s="8"/>
      <c r="F78" s="8"/>
    </row>
    <row r="79" ht="20.05" customHeight="1">
      <c r="A79" t="s" s="7">
        <v>243</v>
      </c>
      <c r="B79" t="s" s="7">
        <v>244</v>
      </c>
      <c r="C79" s="8"/>
      <c r="D79" s="8"/>
      <c r="E79" s="8"/>
      <c r="F79" s="8"/>
    </row>
    <row r="80" ht="20.05" customHeight="1">
      <c r="A80" s="12">
        <v>15000</v>
      </c>
      <c r="B80" s="12">
        <v>8000</v>
      </c>
      <c r="C80" s="8"/>
      <c r="D80" s="8"/>
      <c r="E80" s="8"/>
      <c r="F80" s="8"/>
    </row>
    <row r="81" ht="20.05" customHeight="1">
      <c r="A81" s="8"/>
      <c r="B81" s="14">
        <f>B83-A83+A80-B80</f>
        <v>17000</v>
      </c>
      <c r="C81" s="8"/>
      <c r="D81" t="s" s="7">
        <v>247</v>
      </c>
      <c r="E81" s="8"/>
      <c r="F81" s="8"/>
    </row>
    <row r="82" ht="20.05" customHeight="1">
      <c r="A82" s="8"/>
      <c r="B82" s="8"/>
      <c r="C82" s="8"/>
      <c r="D82" s="8"/>
      <c r="E82" s="8"/>
      <c r="F82" s="8"/>
    </row>
    <row r="83" ht="20.05" customHeight="1">
      <c r="A83" s="8"/>
      <c r="B83" s="12">
        <v>10000</v>
      </c>
      <c r="C83" s="8"/>
      <c r="D83" s="8"/>
      <c r="E83" s="8"/>
      <c r="F83" s="8"/>
    </row>
    <row r="84" ht="20.05" customHeight="1">
      <c r="A84" s="8"/>
      <c r="B84" s="8"/>
      <c r="C84" s="8"/>
      <c r="D84" s="8"/>
      <c r="E84" s="8"/>
      <c r="F84" s="8"/>
    </row>
    <row r="85" ht="20.05" customHeight="1">
      <c r="A85" t="s" s="7">
        <v>259</v>
      </c>
      <c r="B85" s="12">
        <f>100000-10000</f>
        <v>90000</v>
      </c>
      <c r="C85" s="8"/>
      <c r="D85" s="8"/>
      <c r="E85" s="8"/>
      <c r="F85" s="8"/>
    </row>
    <row r="86" ht="20.05" customHeight="1">
      <c r="A86" s="8"/>
      <c r="B86" s="8"/>
      <c r="C86" s="8"/>
      <c r="D86" s="8"/>
      <c r="E86" s="8"/>
      <c r="F86" s="8"/>
    </row>
    <row r="87" ht="20.05" customHeight="1">
      <c r="A87" t="s" s="18">
        <v>260</v>
      </c>
      <c r="B87" s="8"/>
      <c r="C87" s="8"/>
      <c r="D87" s="8"/>
      <c r="E87" s="8"/>
      <c r="F87" s="8"/>
    </row>
    <row r="88" ht="20.05" customHeight="1">
      <c r="A88" t="s" s="7">
        <v>243</v>
      </c>
      <c r="B88" t="s" s="7">
        <v>244</v>
      </c>
      <c r="C88" s="8"/>
      <c r="D88" s="8"/>
      <c r="E88" s="8"/>
      <c r="F88" s="8"/>
    </row>
    <row r="89" ht="20.05" customHeight="1">
      <c r="A89" t="s" s="7">
        <v>246</v>
      </c>
      <c r="B89" t="s" s="7">
        <v>261</v>
      </c>
      <c r="C89" s="8"/>
      <c r="D89" s="8"/>
      <c r="E89" s="8"/>
      <c r="F89" s="8"/>
    </row>
    <row r="90" ht="20.05" customHeight="1">
      <c r="A90" t="s" s="7">
        <v>262</v>
      </c>
      <c r="B90" t="s" s="7">
        <v>263</v>
      </c>
      <c r="C90" s="8"/>
      <c r="D90" s="8"/>
      <c r="E90" s="8"/>
      <c r="F90" s="8"/>
    </row>
    <row r="91" ht="20.05" customHeight="1">
      <c r="A91" t="s" s="7">
        <v>264</v>
      </c>
      <c r="B91" t="s" s="7">
        <v>265</v>
      </c>
      <c r="C91" s="8"/>
      <c r="D91" s="8"/>
      <c r="E91" s="8"/>
      <c r="F91" s="8"/>
    </row>
    <row r="92" ht="20.05" customHeight="1">
      <c r="A92" s="8"/>
      <c r="B92" t="s" s="7">
        <v>266</v>
      </c>
      <c r="C92" s="8"/>
      <c r="D92" s="8"/>
      <c r="E92" s="8"/>
      <c r="F92" s="8"/>
    </row>
    <row r="93" ht="20.05" customHeight="1">
      <c r="A93" s="8"/>
      <c r="B93" t="s" s="7">
        <v>245</v>
      </c>
      <c r="C93" s="8"/>
      <c r="D93" s="8"/>
      <c r="E93" s="8"/>
      <c r="F93" s="8"/>
    </row>
    <row r="94" ht="20.05" customHeight="1">
      <c r="A94" t="s" s="7">
        <v>249</v>
      </c>
      <c r="B94" s="8"/>
      <c r="C94" s="8"/>
      <c r="D94" s="8"/>
      <c r="E94" s="8"/>
      <c r="F94" s="8"/>
    </row>
    <row r="95" ht="20.05" customHeight="1">
      <c r="A95" s="8"/>
      <c r="B95" s="8"/>
      <c r="C95" s="8"/>
      <c r="D95" s="8"/>
      <c r="E95" s="8"/>
      <c r="F95" s="8"/>
    </row>
    <row r="96" ht="20.05" customHeight="1">
      <c r="A96" t="s" s="7">
        <v>267</v>
      </c>
      <c r="B96" s="8"/>
      <c r="C96" s="8"/>
      <c r="D96" s="8"/>
      <c r="E96" s="8"/>
      <c r="F96" s="8"/>
    </row>
    <row r="97" ht="20.05" customHeight="1">
      <c r="A97" t="s" s="7">
        <v>268</v>
      </c>
      <c r="B97" s="12">
        <v>150000</v>
      </c>
      <c r="C97" s="8"/>
      <c r="D97" s="8"/>
      <c r="E97" s="8"/>
      <c r="F97" s="8"/>
    </row>
    <row r="98" ht="32.05" customHeight="1">
      <c r="A98" t="s" s="7">
        <v>269</v>
      </c>
      <c r="B98" s="12">
        <f>200000*2.5313</f>
        <v>506260</v>
      </c>
      <c r="C98" s="8"/>
      <c r="D98" s="8"/>
      <c r="E98" s="8"/>
      <c r="F98" s="8"/>
    </row>
    <row r="99" ht="20.05" customHeight="1">
      <c r="A99" t="s" s="7">
        <v>270</v>
      </c>
      <c r="B99" s="12">
        <f>SUM(B97:B98)</f>
        <v>656260</v>
      </c>
      <c r="C99" s="8"/>
      <c r="D99" s="8"/>
      <c r="E99" s="8"/>
      <c r="F99" s="8"/>
    </row>
    <row r="100" ht="20.05" customHeight="1">
      <c r="A100" t="s" s="7">
        <v>271</v>
      </c>
      <c r="B100" s="12">
        <v>-600000</v>
      </c>
      <c r="C100" s="8"/>
      <c r="D100" s="8"/>
      <c r="E100" s="8"/>
      <c r="F100" s="8"/>
    </row>
    <row r="101" ht="20.05" customHeight="1">
      <c r="A101" t="s" s="7">
        <v>272</v>
      </c>
      <c r="B101" s="12">
        <f>SUM(B99:B100)</f>
        <v>56260</v>
      </c>
      <c r="C101" s="8"/>
      <c r="D101" s="8"/>
      <c r="E101" s="8"/>
      <c r="F101" s="8"/>
    </row>
    <row r="102" ht="20.05" customHeight="1">
      <c r="A102" s="8"/>
      <c r="B102" s="8"/>
      <c r="C102" s="8"/>
      <c r="D102" s="8"/>
      <c r="E102" s="8"/>
      <c r="F102" s="8"/>
    </row>
    <row r="103" ht="20.05" customHeight="1">
      <c r="A103" t="s" s="7">
        <v>273</v>
      </c>
      <c r="B103" s="12">
        <v>506260</v>
      </c>
      <c r="C103" s="8"/>
      <c r="D103" s="8"/>
      <c r="E103" s="8"/>
      <c r="F103" s="8"/>
    </row>
    <row r="104" ht="20.05" customHeight="1">
      <c r="A104" s="8"/>
      <c r="B104" s="8"/>
      <c r="C104" s="8"/>
      <c r="D104" s="8"/>
      <c r="E104" s="8"/>
      <c r="F104" s="8"/>
    </row>
    <row r="105" ht="32.05" customHeight="1">
      <c r="A105" t="s" s="7">
        <v>216</v>
      </c>
      <c r="B105" s="12">
        <v>506260</v>
      </c>
      <c r="C105" s="8"/>
      <c r="D105" s="8"/>
      <c r="E105" s="8"/>
      <c r="F105" s="8"/>
    </row>
    <row r="106" ht="32.05" customHeight="1">
      <c r="A106" t="s" s="7">
        <v>274</v>
      </c>
      <c r="B106" s="12">
        <v>-200000</v>
      </c>
      <c r="C106" s="8"/>
      <c r="D106" s="8"/>
      <c r="E106" s="8"/>
      <c r="F106" s="8"/>
    </row>
    <row r="107" ht="32.05" customHeight="1">
      <c r="A107" t="s" s="7">
        <v>218</v>
      </c>
      <c r="B107" s="12">
        <f>B113</f>
        <v>45563.4</v>
      </c>
      <c r="C107" s="8"/>
      <c r="D107" s="8"/>
      <c r="E107" s="8"/>
      <c r="F107" s="8"/>
    </row>
    <row r="108" ht="20.05" customHeight="1">
      <c r="A108" t="s" s="7">
        <v>219</v>
      </c>
      <c r="B108" s="12">
        <v>0</v>
      </c>
      <c r="C108" s="8"/>
      <c r="D108" s="8"/>
      <c r="E108" s="8"/>
      <c r="F108" s="8"/>
    </row>
    <row r="109" ht="20.05" customHeight="1">
      <c r="A109" t="s" s="13">
        <v>206</v>
      </c>
      <c r="B109" s="14">
        <f>SUM(B105:B108)</f>
        <v>351823.4</v>
      </c>
      <c r="C109" s="8"/>
      <c r="D109" t="s" s="7">
        <v>275</v>
      </c>
      <c r="E109" s="8"/>
      <c r="F109" s="8"/>
    </row>
    <row r="110" ht="20.05" customHeight="1">
      <c r="A110" s="8"/>
      <c r="B110" s="8"/>
      <c r="C110" s="8"/>
      <c r="D110" s="8"/>
      <c r="E110" s="8"/>
      <c r="F110" s="8"/>
    </row>
    <row r="111" ht="32.05" customHeight="1">
      <c r="A111" t="s" s="7">
        <v>220</v>
      </c>
      <c r="B111" s="14">
        <f>B105*0.09</f>
        <v>45563.4</v>
      </c>
      <c r="C111" s="8"/>
      <c r="D111" t="s" s="7">
        <v>276</v>
      </c>
      <c r="E111" s="8"/>
      <c r="F111" s="8"/>
    </row>
    <row r="112" ht="32.05" customHeight="1">
      <c r="A112" t="s" s="7">
        <v>222</v>
      </c>
      <c r="B112" s="12">
        <v>0</v>
      </c>
      <c r="C112" s="8"/>
      <c r="D112" s="8"/>
      <c r="E112" s="8"/>
      <c r="F112" s="8"/>
    </row>
    <row r="113" ht="32.05" customHeight="1">
      <c r="A113" t="s" s="7">
        <v>224</v>
      </c>
      <c r="B113" s="12">
        <f>B111-B112</f>
        <v>45563.4</v>
      </c>
      <c r="C113" s="8"/>
      <c r="D113" s="8"/>
      <c r="E113" s="8"/>
      <c r="F113" s="8"/>
    </row>
    <row r="114" ht="20.05" customHeight="1">
      <c r="A114" s="8"/>
      <c r="B114" s="8"/>
      <c r="C114" s="8"/>
      <c r="D114" s="8"/>
      <c r="E114" s="8"/>
      <c r="F114" s="8"/>
    </row>
    <row r="115" ht="20.05" customHeight="1">
      <c r="A115" t="s" s="7">
        <v>277</v>
      </c>
      <c r="B115" s="12">
        <v>600000</v>
      </c>
      <c r="C115" s="8"/>
      <c r="D115" s="8"/>
      <c r="E115" s="8"/>
      <c r="F115" s="8"/>
    </row>
    <row r="116" ht="20.05" customHeight="1">
      <c r="A116" t="s" s="7">
        <v>278</v>
      </c>
      <c r="B116" s="12">
        <v>-200000</v>
      </c>
      <c r="C116" s="8"/>
      <c r="D116" s="8"/>
      <c r="E116" s="8"/>
      <c r="F116" s="8"/>
    </row>
    <row r="117" ht="20.05" customHeight="1">
      <c r="A117" t="s" s="7">
        <v>277</v>
      </c>
      <c r="B117" s="12">
        <f>SUM(B115:B116)</f>
        <v>400000</v>
      </c>
      <c r="C117" s="8"/>
      <c r="D117" s="8"/>
      <c r="E117" s="8"/>
      <c r="F117" s="8"/>
    </row>
    <row r="118" ht="32.05" customHeight="1">
      <c r="A118" t="s" s="7">
        <v>279</v>
      </c>
      <c r="B118" s="12">
        <f>B109</f>
        <v>351823.4</v>
      </c>
      <c r="C118" s="8"/>
      <c r="D118" s="8"/>
      <c r="E118" s="8"/>
      <c r="F118" s="8"/>
    </row>
    <row r="119" ht="32.05" customHeight="1">
      <c r="A119" t="s" s="7">
        <v>280</v>
      </c>
      <c r="B119" s="12">
        <f>B117-B118</f>
        <v>48176.6</v>
      </c>
      <c r="C119" s="8"/>
      <c r="D119" s="8"/>
      <c r="E119" s="8"/>
      <c r="F119" s="8"/>
    </row>
    <row r="120" ht="20.05" customHeight="1">
      <c r="A120" s="8"/>
      <c r="B120" s="8"/>
      <c r="C120" s="8"/>
      <c r="D120" s="8"/>
      <c r="E120" s="8"/>
      <c r="F120" s="8"/>
    </row>
    <row r="121" ht="32.05" customHeight="1">
      <c r="A121" t="s" s="13">
        <v>281</v>
      </c>
      <c r="B121" s="8"/>
      <c r="C121" s="8"/>
      <c r="D121" s="8"/>
      <c r="E121" s="8"/>
      <c r="F121" s="8"/>
    </row>
    <row r="122" ht="32.05" customHeight="1">
      <c r="A122" t="s" s="7">
        <v>282</v>
      </c>
      <c r="B122" s="8"/>
      <c r="C122" s="8"/>
      <c r="D122" s="8"/>
      <c r="E122" s="8"/>
      <c r="F122" s="8"/>
    </row>
    <row r="123" ht="20.05" customHeight="1">
      <c r="A123" t="s" s="7">
        <v>283</v>
      </c>
      <c r="B123" t="s" s="7">
        <v>284</v>
      </c>
      <c r="C123" s="8"/>
      <c r="D123" s="8"/>
      <c r="E123" s="8"/>
      <c r="F123" s="8"/>
    </row>
    <row r="124" ht="20.05" customHeight="1">
      <c r="A124" t="s" s="7">
        <v>249</v>
      </c>
      <c r="B124" t="s" s="7">
        <v>285</v>
      </c>
      <c r="C124" s="8"/>
      <c r="D124" s="8"/>
      <c r="E124" s="8"/>
      <c r="F124" s="8"/>
    </row>
    <row r="125" ht="20.05" customHeight="1">
      <c r="A125" t="s" s="7">
        <v>246</v>
      </c>
      <c r="B125" t="s" s="7">
        <v>286</v>
      </c>
      <c r="C125" s="8"/>
      <c r="D125" s="8"/>
      <c r="E125" s="8"/>
      <c r="F125" s="8"/>
    </row>
    <row r="126" ht="20.05" customHeight="1">
      <c r="A126" t="s" s="7">
        <v>287</v>
      </c>
      <c r="B126" s="8"/>
      <c r="C126" s="8"/>
      <c r="D126" s="8"/>
      <c r="E126" s="8"/>
      <c r="F126" s="8"/>
    </row>
    <row r="127" ht="20.05" customHeight="1">
      <c r="A127" s="8"/>
      <c r="B127" s="8"/>
      <c r="C127" s="8"/>
      <c r="D127" s="8"/>
      <c r="E127" s="8"/>
      <c r="F127" s="8"/>
    </row>
    <row r="128" ht="20.05" customHeight="1">
      <c r="A128" s="8"/>
      <c r="B128" s="8"/>
      <c r="C128" s="8"/>
      <c r="D128" s="8"/>
      <c r="E128" s="8"/>
      <c r="F128" s="8"/>
    </row>
    <row r="129" ht="20.05" customHeight="1">
      <c r="A129" t="s" s="7">
        <v>288</v>
      </c>
      <c r="B129" s="8"/>
      <c r="C129" s="8"/>
      <c r="D129" s="8"/>
      <c r="E129" s="8"/>
      <c r="F129" s="8"/>
    </row>
    <row r="130" ht="20.05" customHeight="1">
      <c r="A130" t="s" s="7">
        <v>289</v>
      </c>
      <c r="B130" s="8"/>
      <c r="C130" s="8"/>
      <c r="D130" s="8"/>
      <c r="E130" s="8"/>
      <c r="F130" s="8"/>
    </row>
    <row r="131" ht="20.05" customHeight="1">
      <c r="A131" s="8"/>
      <c r="B131" s="8"/>
      <c r="C131" s="8"/>
      <c r="D131" s="8"/>
      <c r="E131" s="8"/>
      <c r="F131" s="8"/>
    </row>
    <row r="132" ht="44.05" customHeight="1">
      <c r="A132" t="s" s="13">
        <v>290</v>
      </c>
      <c r="B132" s="8"/>
      <c r="C132" s="8"/>
      <c r="D132" s="8"/>
      <c r="E132" s="8"/>
      <c r="F132" s="8"/>
    </row>
    <row r="133" ht="44.05" customHeight="1">
      <c r="A133" t="s" s="7">
        <v>291</v>
      </c>
      <c r="B133" t="s" s="7">
        <v>292</v>
      </c>
      <c r="C133" s="8"/>
      <c r="D133" s="8"/>
      <c r="E133" s="8"/>
      <c r="F133" s="8"/>
    </row>
    <row r="134" ht="32.05" customHeight="1">
      <c r="A134" s="8"/>
      <c r="B134" t="s" s="7">
        <v>293</v>
      </c>
      <c r="C134" s="8"/>
      <c r="D134" s="8"/>
      <c r="E134" s="8"/>
      <c r="F134" s="8"/>
    </row>
    <row r="135" ht="20.05" customHeight="1">
      <c r="A135" s="8"/>
      <c r="B135" t="s" s="7">
        <v>294</v>
      </c>
      <c r="C135" s="8"/>
      <c r="D135" s="8"/>
      <c r="E135" s="8"/>
      <c r="F135" s="8"/>
    </row>
    <row r="136" ht="20.05" customHeight="1">
      <c r="A136" s="8"/>
      <c r="B136" t="s" s="7">
        <v>295</v>
      </c>
      <c r="C136" s="8"/>
      <c r="D136" s="8"/>
      <c r="E136" s="8"/>
      <c r="F136" s="8"/>
    </row>
    <row r="137" ht="20.05" customHeight="1">
      <c r="A137" s="8"/>
      <c r="B137" s="8"/>
      <c r="C137" s="8"/>
      <c r="D137" s="8"/>
      <c r="E137" s="8"/>
      <c r="F137" s="8"/>
    </row>
    <row r="138" ht="20.05" customHeight="1">
      <c r="A138" t="s" s="7">
        <v>296</v>
      </c>
      <c r="B138" s="8"/>
      <c r="C138" s="8"/>
      <c r="D138" s="8"/>
      <c r="E138" s="8"/>
      <c r="F138" s="8"/>
    </row>
    <row r="139" ht="20.05" customHeight="1">
      <c r="A139" s="8"/>
      <c r="B139" t="s" s="7">
        <v>297</v>
      </c>
      <c r="C139" t="s" s="7">
        <v>298</v>
      </c>
      <c r="D139" t="s" s="7">
        <v>299</v>
      </c>
      <c r="E139" s="8"/>
      <c r="F139" s="8"/>
    </row>
    <row r="140" ht="32.05" customHeight="1">
      <c r="A140" t="s" s="7">
        <v>300</v>
      </c>
      <c r="B140" t="s" s="7">
        <v>301</v>
      </c>
      <c r="C140" t="s" s="7">
        <v>302</v>
      </c>
      <c r="D140" t="s" s="7">
        <v>303</v>
      </c>
      <c r="E140" s="8"/>
      <c r="F140" s="8"/>
    </row>
    <row r="141" ht="20.05" customHeight="1">
      <c r="A141" t="s" s="7">
        <v>304</v>
      </c>
      <c r="B141" t="s" s="7">
        <v>305</v>
      </c>
      <c r="C141" t="s" s="7">
        <v>306</v>
      </c>
      <c r="D141" t="s" s="7">
        <v>303</v>
      </c>
      <c r="E141" s="8"/>
      <c r="F141" s="8"/>
    </row>
    <row r="142" ht="20.05" customHeight="1">
      <c r="A142" t="s" s="7">
        <v>307</v>
      </c>
      <c r="B142" t="s" s="7">
        <v>308</v>
      </c>
      <c r="C142" t="s" s="7">
        <v>306</v>
      </c>
      <c r="D142" t="s" s="7">
        <v>309</v>
      </c>
      <c r="E142" s="8"/>
      <c r="F142" s="8"/>
    </row>
    <row r="143" ht="20.05" customHeight="1">
      <c r="A143" s="8"/>
      <c r="B143" t="s" s="7">
        <v>310</v>
      </c>
      <c r="C143" s="8"/>
      <c r="D143" s="8"/>
      <c r="E143" s="8"/>
      <c r="F143" s="8"/>
    </row>
    <row r="144" ht="20.05" customHeight="1">
      <c r="A144" s="8"/>
      <c r="B144" t="s" s="7">
        <v>311</v>
      </c>
      <c r="C144" s="8"/>
      <c r="D144" s="8"/>
      <c r="E144" s="8"/>
      <c r="F144" s="8"/>
    </row>
    <row r="145" ht="32.05" customHeight="1">
      <c r="A145" s="8"/>
      <c r="B145" t="s" s="7">
        <v>312</v>
      </c>
      <c r="C145" s="8"/>
      <c r="D145" s="8"/>
      <c r="E145" s="8"/>
      <c r="F145" s="8"/>
    </row>
    <row r="146" ht="32.05" customHeight="1">
      <c r="A146" s="8"/>
      <c r="B146" t="s" s="7">
        <v>313</v>
      </c>
      <c r="C146" s="8"/>
      <c r="D146" s="8"/>
      <c r="E146" s="8"/>
      <c r="F146" s="8"/>
    </row>
    <row r="147" ht="20.05" customHeight="1">
      <c r="A147" s="8"/>
      <c r="B147" s="8"/>
      <c r="C147" s="8"/>
      <c r="D147" s="8"/>
      <c r="E147" s="8"/>
      <c r="F147" s="8"/>
    </row>
    <row r="148" ht="20.05" customHeight="1">
      <c r="A148" t="s" s="7">
        <v>314</v>
      </c>
      <c r="B148" t="s" s="7">
        <v>147</v>
      </c>
      <c r="C148" s="8"/>
      <c r="D148" s="8"/>
      <c r="E148" s="8"/>
      <c r="F148" s="8"/>
    </row>
    <row r="149" ht="20.05" customHeight="1">
      <c r="A149" t="s" s="7">
        <v>315</v>
      </c>
      <c r="B149" t="s" s="7">
        <v>152</v>
      </c>
      <c r="C149" s="8"/>
      <c r="D149" s="8"/>
      <c r="E149" s="8"/>
      <c r="F149" s="8"/>
    </row>
    <row r="150" ht="20.05" customHeight="1">
      <c r="A150" t="s" s="7">
        <v>219</v>
      </c>
      <c r="B150" t="s" s="7">
        <v>147</v>
      </c>
      <c r="C150" s="8"/>
      <c r="D150" s="8"/>
      <c r="E150" s="8"/>
      <c r="F150" s="8"/>
    </row>
    <row r="151" ht="20.05" customHeight="1">
      <c r="A151" s="8"/>
      <c r="B151" s="8"/>
      <c r="C151" s="8"/>
      <c r="D151" s="8"/>
      <c r="E151" s="8"/>
      <c r="F151" s="8"/>
    </row>
    <row r="152" ht="32.05" customHeight="1">
      <c r="A152" t="s" s="7">
        <v>316</v>
      </c>
      <c r="B152" s="8"/>
      <c r="C152" s="8"/>
      <c r="D152" s="8"/>
      <c r="E152" s="8"/>
      <c r="F152" s="8"/>
    </row>
    <row r="153" ht="56.05" customHeight="1">
      <c r="A153" t="s" s="7">
        <v>317</v>
      </c>
      <c r="B153" s="8"/>
      <c r="C153" s="8"/>
      <c r="D153" s="8"/>
      <c r="E153" s="8"/>
      <c r="F153" s="8"/>
    </row>
    <row r="154" ht="20.05" customHeight="1">
      <c r="A154" s="8"/>
      <c r="B154" s="8"/>
      <c r="C154" s="8"/>
      <c r="D154" s="8"/>
      <c r="E154" s="8"/>
      <c r="F154" s="8"/>
    </row>
    <row r="155" ht="20.05" customHeight="1">
      <c r="A155" t="s" s="7">
        <v>318</v>
      </c>
      <c r="B155" s="8"/>
      <c r="C155" s="8"/>
      <c r="D155" s="8"/>
      <c r="E155" s="8"/>
      <c r="F155" s="8"/>
    </row>
    <row r="156" ht="20.05" customHeight="1">
      <c r="A156" t="s" s="7">
        <v>319</v>
      </c>
      <c r="B156" s="12">
        <v>5000000</v>
      </c>
      <c r="C156" s="8"/>
      <c r="D156" s="8"/>
      <c r="E156" s="8"/>
      <c r="F156" s="8"/>
    </row>
    <row r="157" ht="20.05" customHeight="1">
      <c r="A157" t="s" s="7">
        <v>320</v>
      </c>
      <c r="B157" s="12">
        <v>328326</v>
      </c>
      <c r="C157" s="8"/>
      <c r="D157" s="8"/>
      <c r="E157" s="8"/>
      <c r="F157" s="8"/>
    </row>
    <row r="158" ht="20.05" customHeight="1">
      <c r="A158" t="s" s="7">
        <v>321</v>
      </c>
      <c r="B158" s="12">
        <v>-150000</v>
      </c>
      <c r="C158" s="8"/>
      <c r="D158" s="8"/>
      <c r="E158" s="8"/>
      <c r="F158" s="8"/>
    </row>
    <row r="159" ht="20.05" customHeight="1">
      <c r="A159" t="s" s="7">
        <v>322</v>
      </c>
      <c r="B159" s="12">
        <f>SUM(B156:B158)</f>
        <v>5178326</v>
      </c>
      <c r="C159" s="8"/>
      <c r="D159" s="8"/>
      <c r="E159" s="8"/>
      <c r="F159" s="8"/>
    </row>
    <row r="160" ht="20.05" customHeight="1">
      <c r="A160" s="8"/>
      <c r="B160" s="8"/>
      <c r="C160" s="8"/>
      <c r="D160" s="8"/>
      <c r="E160" s="8"/>
      <c r="F160" s="8"/>
    </row>
    <row r="161" ht="20.05" customHeight="1">
      <c r="A161" t="s" s="7">
        <v>323</v>
      </c>
      <c r="B161" s="8"/>
      <c r="C161" s="12">
        <v>5092592</v>
      </c>
      <c r="D161" s="8"/>
      <c r="E161" s="8"/>
      <c r="F161" s="8"/>
    </row>
    <row r="162" ht="20.05" customHeight="1">
      <c r="A162" t="s" s="7">
        <v>324</v>
      </c>
      <c r="B162" s="8"/>
      <c r="C162" s="8"/>
      <c r="D162" s="8"/>
      <c r="E162" s="8"/>
      <c r="F162" s="8"/>
    </row>
    <row r="163" ht="32.05" customHeight="1">
      <c r="A163" t="s" s="7">
        <v>325</v>
      </c>
      <c r="B163" s="12">
        <f>2000000*0.9259</f>
        <v>1851800</v>
      </c>
      <c r="C163" s="8"/>
      <c r="D163" s="8"/>
      <c r="E163" s="8"/>
      <c r="F163" s="8"/>
    </row>
    <row r="164" ht="32.05" customHeight="1">
      <c r="A164" t="s" s="7">
        <v>326</v>
      </c>
      <c r="B164" s="12">
        <f>3000000*0.8573</f>
        <v>2571900</v>
      </c>
      <c r="C164" s="12">
        <f>SUM(B163:B164)</f>
        <v>4423700</v>
      </c>
      <c r="D164" s="8"/>
      <c r="E164" s="8"/>
      <c r="F164" s="8"/>
    </row>
    <row r="165" ht="20.05" customHeight="1">
      <c r="A165" t="s" s="13">
        <v>327</v>
      </c>
      <c r="B165" s="16"/>
      <c r="C165" s="14">
        <f>C161-C164</f>
        <v>668892</v>
      </c>
      <c r="D165" s="8"/>
      <c r="E165" s="8"/>
      <c r="F165" s="8"/>
    </row>
    <row r="166" ht="20.05" customHeight="1">
      <c r="A166" s="7"/>
      <c r="B166" s="8"/>
      <c r="C166" s="8"/>
      <c r="D166" s="8"/>
      <c r="E166" s="8"/>
      <c r="F166" s="8"/>
    </row>
    <row r="167" ht="20.05" customHeight="1">
      <c r="A167" s="7"/>
      <c r="B167" s="8"/>
      <c r="C167" s="8"/>
      <c r="D167" s="8"/>
      <c r="E167" s="8"/>
      <c r="F167" s="8"/>
    </row>
    <row r="168" ht="20.05" customHeight="1">
      <c r="A168" s="7"/>
      <c r="B168" s="8"/>
      <c r="C168" s="8"/>
      <c r="D168" s="8"/>
      <c r="E168" s="8"/>
      <c r="F168" s="8"/>
    </row>
    <row r="169" ht="20.05" customHeight="1">
      <c r="A169" s="7"/>
      <c r="B169" s="8"/>
      <c r="C169" s="8"/>
      <c r="D169" s="8"/>
      <c r="E169" s="8"/>
      <c r="F169" s="8"/>
    </row>
    <row r="170" ht="20.05" customHeight="1">
      <c r="A170" s="7"/>
      <c r="B170" s="8"/>
      <c r="C170" s="8"/>
      <c r="D170" s="8"/>
      <c r="E170" s="8"/>
      <c r="F170" s="8"/>
    </row>
  </sheetData>
  <mergeCells count="4">
    <mergeCell ref="A52:B52"/>
    <mergeCell ref="A59:B59"/>
    <mergeCell ref="A78:B78"/>
    <mergeCell ref="A87:B87"/>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E182"/>
  <sheetViews>
    <sheetView workbookViewId="0" showGridLines="0" defaultGridColor="1"/>
  </sheetViews>
  <sheetFormatPr defaultColWidth="16.3333" defaultRowHeight="19.9" customHeight="1" outlineLevelRow="0" outlineLevelCol="0"/>
  <cols>
    <col min="1" max="1" width="19.2656" style="21" customWidth="1"/>
    <col min="2" max="2" width="31.0859" style="21" customWidth="1"/>
    <col min="3" max="3" width="26.7422" style="21" customWidth="1"/>
    <col min="4" max="5" width="16.3516" style="21" customWidth="1"/>
    <col min="6" max="16384" width="16.3516" style="21" customWidth="1"/>
  </cols>
  <sheetData>
    <row r="1" ht="20.7" customHeight="1">
      <c r="A1" t="s" s="22">
        <v>329</v>
      </c>
      <c r="B1" t="s" s="23">
        <v>330</v>
      </c>
      <c r="C1" t="s" s="23">
        <v>331</v>
      </c>
      <c r="D1" s="24"/>
      <c r="E1" s="8"/>
    </row>
    <row r="2" ht="20.7" customHeight="1">
      <c r="A2" t="s" s="23">
        <v>332</v>
      </c>
      <c r="B2" t="s" s="23">
        <v>189</v>
      </c>
      <c r="C2" t="s" s="23">
        <v>333</v>
      </c>
      <c r="D2" s="24"/>
      <c r="E2" s="8"/>
    </row>
    <row r="3" ht="20.7" customHeight="1">
      <c r="A3" s="25"/>
      <c r="B3" t="s" s="23">
        <v>334</v>
      </c>
      <c r="C3" s="25"/>
      <c r="D3" s="24"/>
      <c r="E3" s="8"/>
    </row>
    <row r="4" ht="20.7" customHeight="1">
      <c r="A4" s="25"/>
      <c r="B4" t="s" s="23">
        <v>335</v>
      </c>
      <c r="C4" s="25"/>
      <c r="D4" s="24"/>
      <c r="E4" s="8"/>
    </row>
    <row r="5" ht="20.7" customHeight="1">
      <c r="A5" s="25"/>
      <c r="B5" t="s" s="23">
        <v>336</v>
      </c>
      <c r="C5" s="25"/>
      <c r="D5" s="24"/>
      <c r="E5" s="8"/>
    </row>
    <row r="6" ht="20.7" customHeight="1">
      <c r="A6" s="25"/>
      <c r="B6" t="s" s="23">
        <v>337</v>
      </c>
      <c r="C6" s="25"/>
      <c r="D6" s="24"/>
      <c r="E6" s="8"/>
    </row>
    <row r="7" ht="32.7" customHeight="1">
      <c r="A7" s="25"/>
      <c r="B7" t="s" s="23">
        <v>338</v>
      </c>
      <c r="C7" s="25"/>
      <c r="D7" s="24"/>
      <c r="E7" s="8"/>
    </row>
    <row r="8" ht="20.7" customHeight="1">
      <c r="A8" s="25"/>
      <c r="B8" t="s" s="23">
        <v>339</v>
      </c>
      <c r="C8" s="25"/>
      <c r="D8" s="24"/>
      <c r="E8" s="8"/>
    </row>
    <row r="9" ht="32.7" customHeight="1">
      <c r="A9" s="25"/>
      <c r="B9" t="s" s="23">
        <v>340</v>
      </c>
      <c r="C9" s="25"/>
      <c r="D9" s="24"/>
      <c r="E9" s="8"/>
    </row>
    <row r="10" ht="32.7" customHeight="1">
      <c r="A10" s="25"/>
      <c r="B10" t="s" s="23">
        <v>341</v>
      </c>
      <c r="C10" s="25"/>
      <c r="D10" s="24"/>
      <c r="E10" s="8"/>
    </row>
    <row r="11" ht="20.7" customHeight="1">
      <c r="A11" s="25"/>
      <c r="B11" t="s" s="23">
        <v>342</v>
      </c>
      <c r="C11" s="25"/>
      <c r="D11" s="24"/>
      <c r="E11" s="8"/>
    </row>
    <row r="12" ht="20.7" customHeight="1">
      <c r="A12" s="25"/>
      <c r="B12" t="s" s="23">
        <v>343</v>
      </c>
      <c r="C12" s="25"/>
      <c r="D12" s="24"/>
      <c r="E12" s="8"/>
    </row>
    <row r="13" ht="32.7" customHeight="1">
      <c r="A13" s="25"/>
      <c r="B13" t="s" s="23">
        <v>344</v>
      </c>
      <c r="C13" s="25"/>
      <c r="D13" s="24"/>
      <c r="E13" s="8"/>
    </row>
    <row r="14" ht="20.7" customHeight="1">
      <c r="A14" s="25"/>
      <c r="B14" t="s" s="23">
        <v>345</v>
      </c>
      <c r="C14" s="25"/>
      <c r="D14" s="24"/>
      <c r="E14" s="8"/>
    </row>
    <row r="15" ht="20.7" customHeight="1">
      <c r="A15" t="s" s="23">
        <v>346</v>
      </c>
      <c r="B15" t="s" s="26">
        <v>347</v>
      </c>
      <c r="C15" s="25"/>
      <c r="D15" s="24"/>
      <c r="E15" s="8"/>
    </row>
    <row r="16" ht="32.7" customHeight="1">
      <c r="A16" s="25"/>
      <c r="B16" t="s" s="23">
        <v>348</v>
      </c>
      <c r="C16" t="s" s="23">
        <v>349</v>
      </c>
      <c r="D16" s="24"/>
      <c r="E16" s="8"/>
    </row>
    <row r="17" ht="20.7" customHeight="1">
      <c r="A17" s="25"/>
      <c r="B17" t="s" s="23">
        <v>350</v>
      </c>
      <c r="C17" t="s" s="23">
        <v>206</v>
      </c>
      <c r="D17" s="24"/>
      <c r="E17" s="8"/>
    </row>
    <row r="18" ht="20.7" customHeight="1">
      <c r="A18" s="25"/>
      <c r="B18" s="25"/>
      <c r="C18" s="25"/>
      <c r="D18" s="24"/>
      <c r="E18" s="8"/>
    </row>
    <row r="19" ht="20.7" customHeight="1">
      <c r="A19" s="25"/>
      <c r="B19" t="s" s="26">
        <v>351</v>
      </c>
      <c r="C19" s="25"/>
      <c r="D19" s="24"/>
      <c r="E19" s="8"/>
    </row>
    <row r="20" ht="32.7" customHeight="1">
      <c r="A20" s="25"/>
      <c r="B20" t="s" s="23">
        <v>352</v>
      </c>
      <c r="C20" t="s" s="23">
        <v>349</v>
      </c>
      <c r="D20" s="24"/>
      <c r="E20" s="8"/>
    </row>
    <row r="21" ht="20.7" customHeight="1">
      <c r="A21" s="25"/>
      <c r="B21" t="s" s="23">
        <v>353</v>
      </c>
      <c r="C21" t="s" s="23">
        <v>206</v>
      </c>
      <c r="D21" s="24"/>
      <c r="E21" s="8"/>
    </row>
    <row r="22" ht="32.7" customHeight="1">
      <c r="A22" t="s" s="23">
        <v>354</v>
      </c>
      <c r="B22" t="s" s="23">
        <v>348</v>
      </c>
      <c r="C22" t="s" s="23">
        <v>349</v>
      </c>
      <c r="D22" s="24"/>
      <c r="E22" s="8"/>
    </row>
    <row r="23" ht="20.7" customHeight="1">
      <c r="A23" s="25"/>
      <c r="B23" t="s" s="23">
        <v>350</v>
      </c>
      <c r="C23" t="s" s="23">
        <v>206</v>
      </c>
      <c r="D23" s="24"/>
      <c r="E23" s="8"/>
    </row>
    <row r="24" ht="20.7" customHeight="1">
      <c r="A24" s="25"/>
      <c r="B24" s="25"/>
      <c r="C24" s="25"/>
      <c r="D24" s="24"/>
      <c r="E24" s="8"/>
    </row>
    <row r="25" ht="20.7" customHeight="1">
      <c r="A25" t="s" s="23">
        <v>355</v>
      </c>
      <c r="B25" t="s" s="23">
        <v>356</v>
      </c>
      <c r="C25" s="25"/>
      <c r="D25" s="24"/>
      <c r="E25" s="8"/>
    </row>
    <row r="26" ht="20.7" customHeight="1">
      <c r="A26" t="s" s="23">
        <v>357</v>
      </c>
      <c r="B26" t="s" s="23">
        <v>358</v>
      </c>
      <c r="C26" s="25"/>
      <c r="D26" s="24"/>
      <c r="E26" s="8"/>
    </row>
    <row r="27" ht="20.7" customHeight="1">
      <c r="A27" s="25"/>
      <c r="B27" s="25"/>
      <c r="C27" s="25"/>
      <c r="D27" s="24"/>
      <c r="E27" s="8"/>
    </row>
    <row r="28" ht="20.7" customHeight="1">
      <c r="A28" t="s" s="23">
        <v>31</v>
      </c>
      <c r="B28" t="s" s="23">
        <v>359</v>
      </c>
      <c r="C28" s="25"/>
      <c r="D28" s="24"/>
      <c r="E28" s="8"/>
    </row>
    <row r="29" ht="20.7" customHeight="1">
      <c r="A29" s="25"/>
      <c r="B29" s="25"/>
      <c r="C29" s="25"/>
      <c r="D29" s="24"/>
      <c r="E29" s="8"/>
    </row>
    <row r="30" ht="20.7" customHeight="1">
      <c r="A30" t="s" s="23">
        <v>237</v>
      </c>
      <c r="B30" s="25"/>
      <c r="C30" s="25"/>
      <c r="D30" s="24"/>
      <c r="E30" s="8"/>
    </row>
    <row r="31" ht="20.7" customHeight="1">
      <c r="A31" t="s" s="23">
        <v>238</v>
      </c>
      <c r="B31" s="25"/>
      <c r="C31" s="25"/>
      <c r="D31" s="24"/>
      <c r="E31" s="8"/>
    </row>
    <row r="32" ht="20.7" customHeight="1">
      <c r="A32" t="s" s="23">
        <v>239</v>
      </c>
      <c r="B32" s="25"/>
      <c r="C32" s="25"/>
      <c r="D32" s="24"/>
      <c r="E32" s="8"/>
    </row>
    <row r="33" ht="20.7" customHeight="1">
      <c r="A33" s="25"/>
      <c r="B33" s="25"/>
      <c r="C33" s="25"/>
      <c r="D33" s="24"/>
      <c r="E33" s="8"/>
    </row>
    <row r="34" ht="20.7" customHeight="1">
      <c r="A34" t="s" s="23">
        <v>360</v>
      </c>
      <c r="B34" s="25"/>
      <c r="C34" s="25"/>
      <c r="D34" s="24"/>
      <c r="E34" s="8"/>
    </row>
    <row r="35" ht="32.7" customHeight="1">
      <c r="A35" t="s" s="23">
        <v>361</v>
      </c>
      <c r="B35" s="27">
        <v>5000000</v>
      </c>
      <c r="C35" s="25"/>
      <c r="D35" s="24"/>
      <c r="E35" s="8"/>
    </row>
    <row r="36" ht="20.7" customHeight="1">
      <c r="A36" t="s" s="23">
        <v>362</v>
      </c>
      <c r="B36" s="27">
        <v>400000</v>
      </c>
      <c r="C36" s="25"/>
      <c r="D36" s="24"/>
      <c r="E36" s="8"/>
    </row>
    <row r="37" ht="20.7" customHeight="1">
      <c r="A37" t="s" s="23">
        <v>363</v>
      </c>
      <c r="B37" s="27">
        <v>650000</v>
      </c>
      <c r="C37" s="25"/>
      <c r="D37" s="24"/>
      <c r="E37" s="8"/>
    </row>
    <row r="38" ht="32.7" customHeight="1">
      <c r="A38" t="s" s="22">
        <v>364</v>
      </c>
      <c r="B38" s="28">
        <f>SUM(B35:B37)</f>
        <v>6050000</v>
      </c>
      <c r="C38" s="25"/>
      <c r="D38" s="24"/>
      <c r="E38" s="8"/>
    </row>
    <row r="39" ht="20.7" customHeight="1">
      <c r="A39" s="25"/>
      <c r="B39" s="25"/>
      <c r="C39" s="25"/>
      <c r="D39" s="24"/>
      <c r="E39" s="8"/>
    </row>
    <row r="40" ht="20.7" customHeight="1">
      <c r="A40" t="s" s="22">
        <v>365</v>
      </c>
      <c r="B40" s="25"/>
      <c r="C40" s="25"/>
      <c r="D40" s="24"/>
      <c r="E40" s="8"/>
    </row>
    <row r="41" ht="20.7" customHeight="1">
      <c r="A41" t="s" s="23">
        <v>99</v>
      </c>
      <c r="B41" s="25"/>
      <c r="C41" s="25"/>
      <c r="D41" s="24"/>
      <c r="E41" s="8"/>
    </row>
    <row r="42" ht="20.7" customHeight="1">
      <c r="A42" t="s" s="23">
        <v>366</v>
      </c>
      <c r="B42" t="s" s="23">
        <v>367</v>
      </c>
      <c r="C42" s="25"/>
      <c r="D42" s="24"/>
      <c r="E42" s="8"/>
    </row>
    <row r="43" ht="20.7" customHeight="1">
      <c r="A43" t="s" s="23">
        <v>368</v>
      </c>
      <c r="B43" s="27">
        <f>600000*3</f>
        <v>1800000</v>
      </c>
      <c r="C43" s="25"/>
      <c r="D43" s="24"/>
      <c r="E43" s="8"/>
    </row>
    <row r="44" ht="20.7" customHeight="1">
      <c r="A44" s="25"/>
      <c r="B44" s="25"/>
      <c r="C44" s="25"/>
      <c r="D44" s="24"/>
      <c r="E44" s="8"/>
    </row>
    <row r="45" ht="20.7" customHeight="1">
      <c r="A45" t="s" s="23">
        <v>369</v>
      </c>
      <c r="B45" s="27">
        <v>1800000</v>
      </c>
      <c r="C45" s="25"/>
      <c r="D45" s="24"/>
      <c r="E45" s="8"/>
    </row>
    <row r="46" ht="20.7" customHeight="1">
      <c r="A46" t="s" s="23">
        <v>370</v>
      </c>
      <c r="B46" s="27">
        <v>-600000</v>
      </c>
      <c r="C46" s="27">
        <f>B45*0.1</f>
        <v>180000</v>
      </c>
      <c r="D46" s="29">
        <f>780000</f>
        <v>780000</v>
      </c>
      <c r="E46" s="8"/>
    </row>
    <row r="47" ht="20.7" customHeight="1">
      <c r="A47" t="s" s="23">
        <v>371</v>
      </c>
      <c r="B47" s="27">
        <f>SUM(B45:B46)</f>
        <v>1200000</v>
      </c>
      <c r="C47" s="25"/>
      <c r="D47" s="24"/>
      <c r="E47" s="8"/>
    </row>
    <row r="48" ht="20.7" customHeight="1">
      <c r="A48" s="25"/>
      <c r="B48" s="30">
        <v>0.1</v>
      </c>
      <c r="C48" s="25"/>
      <c r="D48" s="24"/>
      <c r="E48" s="8"/>
    </row>
    <row r="49" ht="20.7" customHeight="1">
      <c r="A49" s="25"/>
      <c r="B49" s="31">
        <v>0.75</v>
      </c>
      <c r="C49" s="25"/>
      <c r="D49" s="24"/>
      <c r="E49" s="8"/>
    </row>
    <row r="50" ht="32.7" customHeight="1">
      <c r="A50" t="s" s="22">
        <v>372</v>
      </c>
      <c r="B50" s="28">
        <f>B47*B49*B48</f>
        <v>90000</v>
      </c>
      <c r="C50" s="25"/>
      <c r="D50" s="24"/>
      <c r="E50" s="8"/>
    </row>
    <row r="51" ht="20.7" customHeight="1">
      <c r="A51" s="25"/>
      <c r="B51" s="25"/>
      <c r="C51" s="25"/>
      <c r="D51" s="24"/>
      <c r="E51" s="8"/>
    </row>
    <row r="52" ht="20.7" customHeight="1">
      <c r="A52" t="s" s="23">
        <v>373</v>
      </c>
      <c r="B52" s="25"/>
      <c r="C52" s="25"/>
      <c r="D52" s="24"/>
      <c r="E52" s="8"/>
    </row>
    <row r="53" ht="32.7" customHeight="1">
      <c r="A53" t="s" s="22">
        <v>374</v>
      </c>
      <c r="B53" s="28">
        <f>200000*0.5935</f>
        <v>118700</v>
      </c>
      <c r="C53" s="25"/>
      <c r="D53" s="24"/>
      <c r="E53" s="8"/>
    </row>
    <row r="54" ht="20.7" customHeight="1">
      <c r="A54" s="25"/>
      <c r="B54" s="25"/>
      <c r="C54" s="25"/>
      <c r="D54" s="24"/>
      <c r="E54" s="8"/>
    </row>
    <row r="55" ht="20.7" customHeight="1">
      <c r="A55" t="s" s="23">
        <v>101</v>
      </c>
      <c r="B55" s="25"/>
      <c r="C55" s="25"/>
      <c r="D55" s="24"/>
      <c r="E55" s="8"/>
    </row>
    <row r="56" ht="20.7" customHeight="1">
      <c r="A56" t="s" s="23">
        <v>375</v>
      </c>
      <c r="B56" s="27">
        <f>20000*5.712</f>
        <v>114240</v>
      </c>
      <c r="C56" s="25"/>
      <c r="D56" s="24"/>
      <c r="E56" s="8"/>
    </row>
    <row r="57" ht="20.7" customHeight="1">
      <c r="A57" t="s" s="23">
        <v>376</v>
      </c>
      <c r="B57" s="27">
        <v>-20000</v>
      </c>
      <c r="C57" s="25"/>
      <c r="D57" s="24"/>
      <c r="E57" s="8"/>
    </row>
    <row r="58" ht="20.7" customHeight="1">
      <c r="A58" t="s" s="23">
        <v>377</v>
      </c>
      <c r="B58" s="27">
        <v>0</v>
      </c>
      <c r="C58" s="25"/>
      <c r="D58" s="24"/>
      <c r="E58" s="8"/>
    </row>
    <row r="59" ht="20.7" customHeight="1">
      <c r="A59" t="s" s="23">
        <v>378</v>
      </c>
      <c r="B59" s="27">
        <v>0</v>
      </c>
      <c r="C59" s="25"/>
      <c r="D59" s="24"/>
      <c r="E59" s="8"/>
    </row>
    <row r="60" ht="20.7" customHeight="1">
      <c r="A60" t="s" s="22">
        <v>323</v>
      </c>
      <c r="B60" s="28">
        <f>SUM(B56:B59)</f>
        <v>94240</v>
      </c>
      <c r="C60" s="25"/>
      <c r="D60" s="24"/>
      <c r="E60" s="8"/>
    </row>
    <row r="61" ht="20.7" customHeight="1">
      <c r="A61" s="25"/>
      <c r="B61" s="25"/>
      <c r="C61" s="25"/>
      <c r="D61" s="24"/>
      <c r="E61" s="8"/>
    </row>
    <row r="62" ht="20.7" customHeight="1">
      <c r="A62" t="s" s="23">
        <v>379</v>
      </c>
      <c r="B62" s="27">
        <v>84606</v>
      </c>
      <c r="C62" s="25"/>
      <c r="D62" s="24"/>
      <c r="E62" s="8"/>
    </row>
    <row r="63" ht="20.7" customHeight="1">
      <c r="A63" s="25"/>
      <c r="B63" s="25"/>
      <c r="C63" s="25"/>
      <c r="D63" s="24"/>
      <c r="E63" s="8"/>
    </row>
    <row r="64" ht="20.7" customHeight="1">
      <c r="A64" t="s" s="23">
        <v>47</v>
      </c>
      <c r="B64" s="25"/>
      <c r="C64" s="25"/>
      <c r="D64" s="24"/>
      <c r="E64" s="8"/>
    </row>
    <row r="65" ht="20.7" customHeight="1">
      <c r="A65" t="s" s="23">
        <v>380</v>
      </c>
      <c r="B65" t="s" s="23">
        <v>381</v>
      </c>
      <c r="C65" t="s" s="23">
        <v>147</v>
      </c>
      <c r="D65" s="24"/>
      <c r="E65" s="8"/>
    </row>
    <row r="66" ht="20.7" customHeight="1">
      <c r="A66" s="25"/>
      <c r="B66" t="s" s="23">
        <v>382</v>
      </c>
      <c r="C66" t="s" s="23">
        <v>152</v>
      </c>
      <c r="D66" s="24"/>
      <c r="E66" s="8"/>
    </row>
    <row r="67" ht="20.7" customHeight="1">
      <c r="A67" s="25"/>
      <c r="B67" t="s" s="23">
        <v>383</v>
      </c>
      <c r="C67" t="s" s="23">
        <v>147</v>
      </c>
      <c r="D67" s="24"/>
      <c r="E67" s="8"/>
    </row>
    <row r="68" ht="20.7" customHeight="1">
      <c r="A68" s="25"/>
      <c r="B68" s="25"/>
      <c r="C68" s="25"/>
      <c r="D68" s="24"/>
      <c r="E68" s="8"/>
    </row>
    <row r="69" ht="32.7" customHeight="1">
      <c r="A69" s="25"/>
      <c r="B69" t="s" s="23">
        <v>384</v>
      </c>
      <c r="C69" s="25"/>
      <c r="D69" s="24"/>
      <c r="E69" s="8"/>
    </row>
    <row r="70" ht="20.7" customHeight="1">
      <c r="A70" s="25"/>
      <c r="B70" t="s" s="23">
        <v>385</v>
      </c>
      <c r="C70" s="25"/>
      <c r="D70" s="24"/>
      <c r="E70" s="8"/>
    </row>
    <row r="71" ht="20.7" customHeight="1">
      <c r="A71" s="25"/>
      <c r="B71" t="s" s="23">
        <v>386</v>
      </c>
      <c r="C71" s="25"/>
      <c r="D71" s="24"/>
      <c r="E71" s="8"/>
    </row>
    <row r="72" ht="20.7" customHeight="1">
      <c r="A72" s="25"/>
      <c r="B72" s="25"/>
      <c r="C72" s="25"/>
      <c r="D72" s="24"/>
      <c r="E72" s="8"/>
    </row>
    <row r="73" ht="32.7" customHeight="1">
      <c r="A73" t="s" s="23">
        <v>387</v>
      </c>
      <c r="B73" t="s" s="23">
        <v>388</v>
      </c>
      <c r="C73" s="25"/>
      <c r="D73" s="24"/>
      <c r="E73" s="8"/>
    </row>
    <row r="74" ht="20.7" customHeight="1">
      <c r="A74" s="25"/>
      <c r="B74" t="s" s="23">
        <v>389</v>
      </c>
      <c r="C74" s="25"/>
      <c r="D74" s="24"/>
      <c r="E74" s="8"/>
    </row>
    <row r="75" ht="20.7" customHeight="1">
      <c r="A75" s="25"/>
      <c r="B75" s="25"/>
      <c r="C75" s="25"/>
      <c r="D75" s="24"/>
      <c r="E75" s="8"/>
    </row>
    <row r="76" ht="20.7" customHeight="1">
      <c r="A76" t="s" s="23">
        <v>390</v>
      </c>
      <c r="B76" t="s" s="23">
        <v>391</v>
      </c>
      <c r="C76" t="s" s="23">
        <v>147</v>
      </c>
      <c r="D76" s="24"/>
      <c r="E76" s="8"/>
    </row>
    <row r="77" ht="20.7" customHeight="1">
      <c r="A77" s="25"/>
      <c r="B77" t="s" s="23">
        <v>382</v>
      </c>
      <c r="C77" t="s" s="23">
        <v>152</v>
      </c>
      <c r="D77" s="24"/>
      <c r="E77" s="8"/>
    </row>
    <row r="78" ht="20.7" customHeight="1">
      <c r="A78" s="25"/>
      <c r="B78" t="s" s="23">
        <v>392</v>
      </c>
      <c r="C78" t="s" s="23">
        <v>147</v>
      </c>
      <c r="D78" s="24"/>
      <c r="E78" s="8"/>
    </row>
    <row r="79" ht="20.7" customHeight="1">
      <c r="A79" s="25"/>
      <c r="B79" s="25"/>
      <c r="C79" s="25"/>
      <c r="D79" s="24"/>
      <c r="E79" s="8"/>
    </row>
    <row r="80" ht="20.7" customHeight="1">
      <c r="A80" s="25"/>
      <c r="B80" t="s" s="23">
        <v>382</v>
      </c>
      <c r="C80" t="s" s="23">
        <v>147</v>
      </c>
      <c r="D80" s="24"/>
      <c r="E80" s="8"/>
    </row>
    <row r="81" ht="20.7" customHeight="1">
      <c r="A81" s="25"/>
      <c r="B81" t="s" s="23">
        <v>393</v>
      </c>
      <c r="C81" t="s" s="23">
        <v>152</v>
      </c>
      <c r="D81" s="24"/>
      <c r="E81" s="8"/>
    </row>
    <row r="82" ht="20.7" customHeight="1">
      <c r="A82" s="25"/>
      <c r="B82" t="s" s="23">
        <v>394</v>
      </c>
      <c r="C82" t="s" s="23">
        <v>395</v>
      </c>
      <c r="D82" s="24"/>
      <c r="E82" s="8"/>
    </row>
    <row r="83" ht="20.7" customHeight="1">
      <c r="A83" s="25"/>
      <c r="B83" s="25"/>
      <c r="C83" s="25"/>
      <c r="D83" s="24"/>
      <c r="E83" s="8"/>
    </row>
    <row r="84" ht="20.7" customHeight="1">
      <c r="A84" t="s" s="23">
        <v>396</v>
      </c>
      <c r="B84" t="s" s="23">
        <v>397</v>
      </c>
      <c r="C84" s="25"/>
      <c r="D84" s="24"/>
      <c r="E84" s="8"/>
    </row>
    <row r="85" ht="20.7" customHeight="1">
      <c r="A85" s="25"/>
      <c r="B85" s="25"/>
      <c r="C85" s="25"/>
      <c r="D85" s="24"/>
      <c r="E85" s="8"/>
    </row>
    <row r="86" ht="20.7" customHeight="1">
      <c r="A86" s="25"/>
      <c r="B86" t="s" s="23">
        <v>398</v>
      </c>
      <c r="C86" s="25"/>
      <c r="D86" s="24"/>
      <c r="E86" s="8"/>
    </row>
    <row r="87" ht="20.7" customHeight="1">
      <c r="A87" s="25"/>
      <c r="B87" t="s" s="23">
        <v>393</v>
      </c>
      <c r="C87" t="s" s="23">
        <v>147</v>
      </c>
      <c r="D87" s="24"/>
      <c r="E87" s="8"/>
    </row>
    <row r="88" ht="32.7" customHeight="1">
      <c r="A88" s="25"/>
      <c r="B88" t="s" s="23">
        <v>399</v>
      </c>
      <c r="C88" t="s" s="23">
        <v>147</v>
      </c>
      <c r="D88" s="24"/>
      <c r="E88" s="8"/>
    </row>
    <row r="89" ht="20.7" customHeight="1">
      <c r="A89" s="25"/>
      <c r="B89" t="s" s="23">
        <v>397</v>
      </c>
      <c r="C89" t="s" s="23">
        <v>147</v>
      </c>
      <c r="D89" s="24"/>
      <c r="E89" s="8"/>
    </row>
    <row r="90" ht="20.7" customHeight="1">
      <c r="A90" s="25"/>
      <c r="B90" t="s" s="23">
        <v>400</v>
      </c>
      <c r="C90" t="s" s="23">
        <v>152</v>
      </c>
      <c r="D90" s="24"/>
      <c r="E90" s="8"/>
    </row>
    <row r="91" ht="20.7" customHeight="1">
      <c r="A91" s="25"/>
      <c r="B91" t="s" s="23">
        <v>401</v>
      </c>
      <c r="C91" t="s" s="23">
        <v>147</v>
      </c>
      <c r="D91" s="24"/>
      <c r="E91" s="8"/>
    </row>
    <row r="92" ht="20.7" customHeight="1">
      <c r="A92" s="25"/>
      <c r="B92" s="25"/>
      <c r="C92" s="25"/>
      <c r="D92" s="24"/>
      <c r="E92" s="8"/>
    </row>
    <row r="93" ht="20.7" customHeight="1">
      <c r="A93" s="25"/>
      <c r="B93" t="s" s="23">
        <v>402</v>
      </c>
      <c r="C93" s="25"/>
      <c r="D93" s="24"/>
      <c r="E93" s="8"/>
    </row>
    <row r="94" ht="20.7" customHeight="1">
      <c r="A94" s="25"/>
      <c r="B94" t="s" s="23">
        <v>403</v>
      </c>
      <c r="C94" t="s" s="23">
        <v>147</v>
      </c>
      <c r="D94" s="24"/>
      <c r="E94" s="8"/>
    </row>
    <row r="95" ht="32.7" customHeight="1">
      <c r="A95" s="25"/>
      <c r="B95" t="s" s="23">
        <v>404</v>
      </c>
      <c r="C95" t="s" s="23">
        <v>147</v>
      </c>
      <c r="D95" s="24"/>
      <c r="E95" s="8"/>
    </row>
    <row r="96" ht="20.7" customHeight="1">
      <c r="A96" s="25"/>
      <c r="B96" t="s" s="23">
        <v>397</v>
      </c>
      <c r="C96" t="s" s="23">
        <v>147</v>
      </c>
      <c r="D96" s="24"/>
      <c r="E96" s="8"/>
    </row>
    <row r="97" ht="20.7" customHeight="1">
      <c r="A97" s="25"/>
      <c r="B97" t="s" s="23">
        <v>400</v>
      </c>
      <c r="C97" t="s" s="23">
        <v>152</v>
      </c>
      <c r="D97" s="24"/>
      <c r="E97" s="8"/>
    </row>
    <row r="98" ht="20.7" customHeight="1">
      <c r="A98" s="25"/>
      <c r="B98" t="s" s="23">
        <v>401</v>
      </c>
      <c r="C98" t="s" s="23">
        <v>147</v>
      </c>
      <c r="D98" s="24"/>
      <c r="E98" s="8"/>
    </row>
    <row r="99" ht="20.7" customHeight="1">
      <c r="A99" s="25"/>
      <c r="B99" s="25"/>
      <c r="C99" s="25"/>
      <c r="D99" s="24"/>
      <c r="E99" s="8"/>
    </row>
    <row r="100" ht="20.7" customHeight="1">
      <c r="A100" t="s" s="23">
        <v>237</v>
      </c>
      <c r="B100" s="25"/>
      <c r="C100" s="25"/>
      <c r="D100" s="24"/>
      <c r="E100" s="8"/>
    </row>
    <row r="101" ht="20.7" customHeight="1">
      <c r="A101" t="s" s="23">
        <v>238</v>
      </c>
      <c r="B101" s="25"/>
      <c r="C101" s="25"/>
      <c r="D101" s="24"/>
      <c r="E101" s="8"/>
    </row>
    <row r="102" ht="20.7" customHeight="1">
      <c r="A102" t="s" s="23">
        <v>405</v>
      </c>
      <c r="B102" s="27">
        <f>5000000*0.99</f>
        <v>4950000</v>
      </c>
      <c r="C102" s="25"/>
      <c r="D102" s="24"/>
      <c r="E102" s="8"/>
    </row>
    <row r="103" ht="20.7" customHeight="1">
      <c r="A103" t="s" s="23">
        <v>406</v>
      </c>
      <c r="B103" s="27">
        <v>-150000</v>
      </c>
      <c r="C103" s="25"/>
      <c r="D103" s="24"/>
      <c r="E103" s="8"/>
    </row>
    <row r="104" ht="20.7" customHeight="1">
      <c r="A104" t="s" s="23">
        <v>380</v>
      </c>
      <c r="B104" s="27">
        <f>SUM(B102:B103)</f>
        <v>4800000</v>
      </c>
      <c r="C104" t="s" s="23">
        <v>407</v>
      </c>
      <c r="D104" s="24"/>
      <c r="E104" s="8"/>
    </row>
    <row r="105" ht="20.7" customHeight="1">
      <c r="A105" s="25"/>
      <c r="B105" s="25"/>
      <c r="C105" s="25"/>
      <c r="D105" s="24"/>
      <c r="E105" s="8"/>
    </row>
    <row r="106" ht="32.7" customHeight="1">
      <c r="A106" t="s" s="23">
        <v>408</v>
      </c>
      <c r="B106" t="s" s="23">
        <v>409</v>
      </c>
      <c r="C106" s="25"/>
      <c r="D106" s="24"/>
      <c r="E106" s="8"/>
    </row>
    <row r="107" ht="20.7" customHeight="1">
      <c r="A107" t="s" s="32">
        <v>410</v>
      </c>
      <c r="B107" s="25"/>
      <c r="C107" s="25"/>
      <c r="D107" s="24"/>
      <c r="E107" s="8"/>
    </row>
    <row r="108" ht="32.7" customHeight="1">
      <c r="A108" t="s" s="23">
        <v>411</v>
      </c>
      <c r="B108" t="s" s="23">
        <v>412</v>
      </c>
      <c r="C108" s="27">
        <f>5000000*0.7312</f>
        <v>3656000</v>
      </c>
      <c r="D108" s="24"/>
      <c r="E108" s="8"/>
    </row>
    <row r="109" ht="32.7" customHeight="1">
      <c r="A109" t="s" s="23">
        <v>413</v>
      </c>
      <c r="B109" t="s" s="23">
        <v>414</v>
      </c>
      <c r="C109" s="27">
        <f>500000*2.4437</f>
        <v>1221850</v>
      </c>
      <c r="D109" s="24"/>
      <c r="E109" s="8"/>
    </row>
    <row r="110" ht="20.7" customHeight="1">
      <c r="A110" t="s" s="23">
        <v>215</v>
      </c>
      <c r="B110" s="25"/>
      <c r="C110" s="27">
        <f>SUM(C108:C109)</f>
        <v>4877850</v>
      </c>
      <c r="D110" s="24"/>
      <c r="E110" s="8"/>
    </row>
    <row r="111" ht="20.7" customHeight="1">
      <c r="A111" s="33"/>
      <c r="B111" s="25"/>
      <c r="C111" s="25"/>
      <c r="D111" s="24"/>
      <c r="E111" s="8"/>
    </row>
    <row r="112" ht="20.7" customHeight="1">
      <c r="A112" t="s" s="23">
        <v>415</v>
      </c>
      <c r="B112" t="s" s="23">
        <v>416</v>
      </c>
      <c r="C112" s="25"/>
      <c r="D112" s="24"/>
      <c r="E112" s="8"/>
    </row>
    <row r="113" ht="20.7" customHeight="1">
      <c r="A113" s="25"/>
      <c r="B113" t="s" s="23">
        <v>417</v>
      </c>
      <c r="C113" s="25"/>
      <c r="D113" s="24"/>
      <c r="E113" s="8"/>
    </row>
    <row r="114" ht="20.7" customHeight="1">
      <c r="A114" s="25"/>
      <c r="B114" s="25"/>
      <c r="C114" s="25"/>
      <c r="D114" s="24"/>
      <c r="E114" s="8"/>
    </row>
    <row r="115" ht="20.7" customHeight="1">
      <c r="A115" t="s" s="23">
        <v>418</v>
      </c>
      <c r="B115" s="25"/>
      <c r="C115" s="25"/>
      <c r="D115" s="24"/>
      <c r="E115" s="8"/>
    </row>
    <row r="116" ht="32.7" customHeight="1">
      <c r="A116" t="s" s="23">
        <v>411</v>
      </c>
      <c r="B116" t="s" s="23">
        <v>419</v>
      </c>
      <c r="C116" s="27">
        <f>5000000*0.7118</f>
        <v>3559000</v>
      </c>
      <c r="D116" s="24"/>
      <c r="E116" s="8"/>
    </row>
    <row r="117" ht="32.7" customHeight="1">
      <c r="A117" t="s" s="23">
        <v>413</v>
      </c>
      <c r="B117" t="s" s="23">
        <v>420</v>
      </c>
      <c r="C117" s="27">
        <f>500000*2.4018</f>
        <v>1200900</v>
      </c>
      <c r="D117" s="24"/>
      <c r="E117" s="8"/>
    </row>
    <row r="118" ht="20.7" customHeight="1">
      <c r="A118" t="s" s="23">
        <v>215</v>
      </c>
      <c r="B118" s="25"/>
      <c r="C118" s="27">
        <f>SUM(C116:C117)</f>
        <v>4759900</v>
      </c>
      <c r="D118" s="24"/>
      <c r="E118" s="8"/>
    </row>
    <row r="119" ht="20.7" customHeight="1">
      <c r="A119" s="25"/>
      <c r="B119" s="25"/>
      <c r="C119" s="25"/>
      <c r="D119" s="24"/>
      <c r="E119" s="8"/>
    </row>
    <row r="120" ht="32.7" customHeight="1">
      <c r="A120" t="s" s="23">
        <v>421</v>
      </c>
      <c r="B120" s="25"/>
      <c r="C120" s="25"/>
      <c r="D120" s="24"/>
      <c r="E120" s="8"/>
    </row>
    <row r="121" ht="20.7" customHeight="1">
      <c r="A121" s="25"/>
      <c r="B121" s="34">
        <f>C122-A122</f>
        <v>0.01</v>
      </c>
      <c r="C121" s="25"/>
      <c r="D121" s="24"/>
      <c r="E121" s="8"/>
    </row>
    <row r="122" ht="20.7" customHeight="1">
      <c r="A122" s="34">
        <v>0.11</v>
      </c>
      <c r="B122" t="s" s="23">
        <v>422</v>
      </c>
      <c r="C122" s="34">
        <v>0.12</v>
      </c>
      <c r="D122" s="24"/>
      <c r="E122" s="8"/>
    </row>
    <row r="123" ht="20.7" customHeight="1">
      <c r="A123" s="27">
        <f>C110</f>
        <v>4877850</v>
      </c>
      <c r="B123" s="27">
        <f>B104</f>
        <v>4800000</v>
      </c>
      <c r="C123" s="27">
        <f>C118</f>
        <v>4759900</v>
      </c>
      <c r="D123" s="24"/>
      <c r="E123" s="8"/>
    </row>
    <row r="124" ht="20.7" customHeight="1">
      <c r="A124" s="25"/>
      <c r="B124" s="27">
        <f>A123-C123</f>
        <v>117950</v>
      </c>
      <c r="C124" s="25"/>
      <c r="D124" s="24"/>
      <c r="E124" s="8"/>
    </row>
    <row r="125" ht="20.7" customHeight="1">
      <c r="A125" s="27">
        <f>A123-B123</f>
        <v>77850</v>
      </c>
      <c r="B125" s="25"/>
      <c r="C125" s="27">
        <f>B123-C123</f>
        <v>40100</v>
      </c>
      <c r="D125" s="24"/>
      <c r="E125" s="8"/>
    </row>
    <row r="126" ht="20.7" customHeight="1">
      <c r="A126" s="25"/>
      <c r="B126" s="25"/>
      <c r="C126" s="25"/>
      <c r="D126" s="24"/>
      <c r="E126" s="8"/>
    </row>
    <row r="127" ht="32.7" customHeight="1">
      <c r="A127" t="s" s="23">
        <v>423</v>
      </c>
      <c r="B127" s="35">
        <f>11%+1%*(77850/117950)</f>
        <v>0.116600254345061</v>
      </c>
      <c r="C127" s="25"/>
      <c r="D127" s="24"/>
      <c r="E127" s="8"/>
    </row>
    <row r="128" ht="32.7" customHeight="1">
      <c r="A128" t="s" s="23">
        <v>424</v>
      </c>
      <c r="B128" s="35">
        <f>12%-1%*(40100/117950)</f>
        <v>0.116600254345061</v>
      </c>
      <c r="C128" s="25"/>
      <c r="D128" s="24"/>
      <c r="E128" s="8"/>
    </row>
    <row r="129" ht="20.7" customHeight="1">
      <c r="A129" s="25"/>
      <c r="B129" s="25"/>
      <c r="C129" s="25"/>
      <c r="D129" s="24"/>
      <c r="E129" s="8"/>
    </row>
    <row r="130" ht="20.7" customHeight="1">
      <c r="A130" t="s" s="23">
        <v>425</v>
      </c>
      <c r="B130" s="27">
        <v>4800000</v>
      </c>
      <c r="C130" s="25"/>
      <c r="D130" s="24"/>
      <c r="E130" s="8"/>
    </row>
    <row r="131" ht="20.7" customHeight="1">
      <c r="A131" t="s" s="23">
        <v>426</v>
      </c>
      <c r="B131" s="36">
        <v>0.1166</v>
      </c>
      <c r="C131" s="25"/>
      <c r="D131" s="24"/>
      <c r="E131" s="8"/>
    </row>
    <row r="132" ht="32.7" customHeight="1">
      <c r="A132" t="s" s="22">
        <v>427</v>
      </c>
      <c r="B132" s="28">
        <f>B130*B131</f>
        <v>559680</v>
      </c>
      <c r="C132" s="25"/>
      <c r="D132" s="24"/>
      <c r="E132" s="8"/>
    </row>
    <row r="133" ht="20.7" customHeight="1">
      <c r="A133" s="25"/>
      <c r="B133" s="25"/>
      <c r="C133" s="25"/>
      <c r="D133" s="24"/>
      <c r="E133" s="8"/>
    </row>
    <row r="134" ht="20.7" customHeight="1">
      <c r="A134" t="s" s="23">
        <v>239</v>
      </c>
      <c r="B134" s="25"/>
      <c r="C134" s="25"/>
      <c r="D134" s="24"/>
      <c r="E134" s="8"/>
    </row>
    <row r="135" ht="20.7" customHeight="1">
      <c r="A135" s="25"/>
      <c r="B135" s="25"/>
      <c r="C135" s="25"/>
      <c r="D135" s="24"/>
      <c r="E135" s="8"/>
    </row>
    <row r="136" ht="20.7" customHeight="1">
      <c r="A136" t="s" s="23">
        <v>428</v>
      </c>
      <c r="B136" t="s" s="23">
        <v>429</v>
      </c>
      <c r="C136" s="25"/>
      <c r="D136" s="24"/>
      <c r="E136" s="8"/>
    </row>
    <row r="137" ht="20.7" customHeight="1">
      <c r="A137" s="25"/>
      <c r="B137" t="s" s="23">
        <v>185</v>
      </c>
      <c r="C137" s="25"/>
      <c r="D137" s="24"/>
      <c r="E137" s="8"/>
    </row>
    <row r="138" ht="20.7" customHeight="1">
      <c r="A138" s="25"/>
      <c r="B138" t="s" s="23">
        <v>430</v>
      </c>
      <c r="C138" s="25"/>
      <c r="D138" s="24"/>
      <c r="E138" s="8"/>
    </row>
    <row r="139" ht="20.7" customHeight="1">
      <c r="A139" s="25"/>
      <c r="B139" t="s" s="23">
        <v>431</v>
      </c>
      <c r="C139" s="25"/>
      <c r="D139" s="24"/>
      <c r="E139" s="8"/>
    </row>
    <row r="140" ht="20.7" customHeight="1">
      <c r="A140" s="25"/>
      <c r="B140" t="s" s="23">
        <v>432</v>
      </c>
      <c r="C140" s="25"/>
      <c r="D140" s="24"/>
      <c r="E140" s="8"/>
    </row>
    <row r="141" ht="20.7" customHeight="1">
      <c r="A141" s="25"/>
      <c r="B141" s="25"/>
      <c r="C141" s="25"/>
      <c r="D141" s="24"/>
      <c r="E141" s="8"/>
    </row>
    <row r="142" ht="32.7" customHeight="1">
      <c r="A142" s="25"/>
      <c r="B142" t="s" s="23">
        <v>433</v>
      </c>
      <c r="C142" s="25"/>
      <c r="D142" s="24"/>
      <c r="E142" s="8"/>
    </row>
    <row r="143" ht="20.7" customHeight="1">
      <c r="A143" s="25"/>
      <c r="B143" t="s" s="23">
        <v>434</v>
      </c>
      <c r="C143" s="25"/>
      <c r="D143" s="24"/>
      <c r="E143" s="8"/>
    </row>
    <row r="144" ht="20.7" customHeight="1">
      <c r="A144" s="25"/>
      <c r="B144" s="25"/>
      <c r="C144" s="25"/>
      <c r="D144" s="24"/>
      <c r="E144" s="8"/>
    </row>
    <row r="145" ht="32.7" customHeight="1">
      <c r="A145" s="25"/>
      <c r="B145" t="s" s="23">
        <v>435</v>
      </c>
      <c r="C145" s="25"/>
      <c r="D145" s="24"/>
      <c r="E145" s="8"/>
    </row>
    <row r="146" ht="20.7" customHeight="1">
      <c r="A146" s="25"/>
      <c r="B146" s="25"/>
      <c r="C146" s="25"/>
      <c r="D146" s="24"/>
      <c r="E146" s="8"/>
    </row>
    <row r="147" ht="20.7" customHeight="1">
      <c r="A147" t="s" s="23">
        <v>436</v>
      </c>
      <c r="B147" s="25"/>
      <c r="C147" s="25"/>
      <c r="D147" s="24"/>
      <c r="E147" s="8"/>
    </row>
    <row r="148" ht="32.7" customHeight="1">
      <c r="A148" t="s" s="22">
        <v>437</v>
      </c>
      <c r="B148" s="28">
        <v>1077200</v>
      </c>
      <c r="C148" s="25"/>
      <c r="D148" s="24"/>
      <c r="E148" s="8"/>
    </row>
    <row r="149" ht="20.7" customHeight="1">
      <c r="A149" s="25"/>
      <c r="B149" s="25"/>
      <c r="C149" s="25"/>
      <c r="D149" s="24"/>
      <c r="E149" s="8"/>
    </row>
    <row r="150" ht="20.7" customHeight="1">
      <c r="A150" t="s" s="23">
        <v>427</v>
      </c>
      <c r="B150" t="s" s="23">
        <v>438</v>
      </c>
      <c r="C150" s="27">
        <f>1000000*0.06</f>
        <v>60000</v>
      </c>
      <c r="D150" s="24"/>
      <c r="E150" s="8"/>
    </row>
    <row r="151" ht="20.7" customHeight="1">
      <c r="A151" s="25"/>
      <c r="B151" t="s" s="23">
        <v>439</v>
      </c>
      <c r="C151" s="27">
        <v>60000</v>
      </c>
      <c r="D151" s="24"/>
      <c r="E151" s="8"/>
    </row>
    <row r="152" ht="20.7" customHeight="1">
      <c r="A152" s="25"/>
      <c r="B152" t="s" s="22">
        <v>440</v>
      </c>
      <c r="C152" s="28">
        <f>SUM(C150:C151)</f>
        <v>120000</v>
      </c>
      <c r="D152" s="24"/>
      <c r="E152" s="8"/>
    </row>
    <row r="153" ht="20.7" customHeight="1">
      <c r="A153" s="25"/>
      <c r="B153" s="25"/>
      <c r="C153" s="25"/>
      <c r="D153" s="24"/>
      <c r="E153" s="8"/>
    </row>
    <row r="154" ht="20.7" customHeight="1">
      <c r="A154" t="s" s="23">
        <v>441</v>
      </c>
      <c r="B154" s="27">
        <v>1064600</v>
      </c>
      <c r="C154" s="25"/>
      <c r="D154" s="24"/>
      <c r="E154" s="8"/>
    </row>
    <row r="155" ht="20.7" customHeight="1">
      <c r="A155" t="s" s="23">
        <v>425</v>
      </c>
      <c r="B155" s="27">
        <v>-1077200</v>
      </c>
      <c r="C155" s="25"/>
      <c r="D155" s="24"/>
      <c r="E155" s="8"/>
    </row>
    <row r="156" ht="20.7" customHeight="1">
      <c r="A156" t="s" s="22">
        <v>442</v>
      </c>
      <c r="B156" s="28">
        <f>SUM(B154:B155)</f>
        <v>-12600</v>
      </c>
      <c r="C156" s="25"/>
      <c r="D156" s="24"/>
      <c r="E156" s="8"/>
    </row>
    <row r="157" ht="20.7" customHeight="1">
      <c r="A157" s="25"/>
      <c r="B157" s="25"/>
      <c r="C157" s="25"/>
      <c r="D157" s="24"/>
      <c r="E157" s="8"/>
    </row>
    <row r="158" ht="20.7" customHeight="1">
      <c r="A158" t="s" s="23">
        <v>240</v>
      </c>
      <c r="B158" s="25"/>
      <c r="C158" s="25"/>
      <c r="D158" s="24"/>
      <c r="E158" s="8"/>
    </row>
    <row r="159" ht="20.7" customHeight="1">
      <c r="A159" t="s" s="23">
        <v>443</v>
      </c>
      <c r="B159" s="27">
        <v>6000000</v>
      </c>
      <c r="C159" s="25"/>
      <c r="D159" s="24"/>
      <c r="E159" s="8"/>
    </row>
    <row r="160" ht="20.7" customHeight="1">
      <c r="A160" t="s" s="23">
        <v>444</v>
      </c>
      <c r="B160" s="27">
        <v>-5399300</v>
      </c>
      <c r="C160" s="25"/>
      <c r="D160" s="24"/>
      <c r="E160" s="8"/>
    </row>
    <row r="161" ht="20.7" customHeight="1">
      <c r="A161" t="s" s="23">
        <v>383</v>
      </c>
      <c r="B161" s="27">
        <f>SUM(B159:B160)</f>
        <v>600700</v>
      </c>
      <c r="C161" s="25"/>
      <c r="D161" s="24"/>
      <c r="E161" s="8"/>
    </row>
    <row r="162" ht="20.7" customHeight="1">
      <c r="A162" s="25"/>
      <c r="B162" s="25"/>
      <c r="C162" s="25"/>
      <c r="D162" s="24"/>
      <c r="E162" s="8"/>
    </row>
    <row r="163" ht="20.7" customHeight="1">
      <c r="A163" t="s" s="23">
        <v>445</v>
      </c>
      <c r="B163" s="27">
        <v>6000000</v>
      </c>
      <c r="C163" s="25"/>
      <c r="D163" s="24"/>
      <c r="E163" s="8"/>
    </row>
    <row r="164" ht="20.7" customHeight="1">
      <c r="A164" t="s" s="23">
        <v>446</v>
      </c>
      <c r="B164" s="27">
        <v>399300</v>
      </c>
      <c r="C164" s="25"/>
      <c r="D164" s="24"/>
      <c r="E164" s="8"/>
    </row>
    <row r="165" ht="20.7" customHeight="1">
      <c r="A165" t="s" s="23">
        <v>447</v>
      </c>
      <c r="B165" s="27">
        <v>5000000</v>
      </c>
      <c r="C165" s="25"/>
      <c r="D165" s="24"/>
      <c r="E165" s="8"/>
    </row>
    <row r="166" ht="32.7" customHeight="1">
      <c r="A166" t="s" s="23">
        <v>448</v>
      </c>
      <c r="B166" s="27">
        <v>600700</v>
      </c>
      <c r="C166" s="25"/>
      <c r="D166" s="24"/>
      <c r="E166" s="8"/>
    </row>
    <row r="167" ht="20.7" customHeight="1">
      <c r="A167" s="25"/>
      <c r="B167" s="25"/>
      <c r="C167" s="25"/>
      <c r="D167" s="24"/>
      <c r="E167" s="8"/>
    </row>
    <row r="168" ht="20.7" customHeight="1">
      <c r="A168" t="s" s="23">
        <v>449</v>
      </c>
      <c r="B168" s="27">
        <v>5550000</v>
      </c>
      <c r="C168" s="25"/>
      <c r="D168" s="24"/>
      <c r="E168" s="8"/>
    </row>
    <row r="169" ht="20.7" customHeight="1">
      <c r="A169" t="s" s="23">
        <v>444</v>
      </c>
      <c r="B169" s="27">
        <v>-5400000</v>
      </c>
      <c r="C169" s="25"/>
      <c r="D169" s="24"/>
      <c r="E169" s="8"/>
    </row>
    <row r="170" ht="32.7" customHeight="1">
      <c r="A170" t="s" s="23">
        <v>392</v>
      </c>
      <c r="B170" s="27">
        <f>150000</f>
        <v>150000</v>
      </c>
      <c r="C170" s="25"/>
      <c r="D170" s="24"/>
      <c r="E170" s="8"/>
    </row>
    <row r="171" ht="20.7" customHeight="1">
      <c r="A171" s="25"/>
      <c r="B171" s="25"/>
      <c r="C171" s="25"/>
      <c r="D171" s="24"/>
      <c r="E171" s="8"/>
    </row>
    <row r="172" ht="20.7" customHeight="1">
      <c r="A172" t="s" s="23">
        <v>444</v>
      </c>
      <c r="B172" s="27">
        <v>5400000</v>
      </c>
      <c r="C172" s="25"/>
      <c r="D172" s="24"/>
      <c r="E172" s="8"/>
    </row>
    <row r="173" ht="20.7" customHeight="1">
      <c r="A173" t="s" s="23">
        <v>450</v>
      </c>
      <c r="B173" s="27">
        <v>-5178300</v>
      </c>
      <c r="C173" s="25"/>
      <c r="D173" s="24"/>
      <c r="E173" s="8"/>
    </row>
    <row r="174" ht="32.7" customHeight="1">
      <c r="A174" t="s" s="22">
        <v>451</v>
      </c>
      <c r="B174" s="28">
        <f>SUM(B172:B173)</f>
        <v>221700</v>
      </c>
      <c r="C174" s="25"/>
      <c r="D174" s="24"/>
      <c r="E174" s="8"/>
    </row>
    <row r="175" ht="20.7" customHeight="1">
      <c r="A175" s="25"/>
      <c r="B175" s="25"/>
      <c r="C175" s="25"/>
      <c r="D175" s="24"/>
      <c r="E175" s="8"/>
    </row>
    <row r="176" ht="20.7" customHeight="1">
      <c r="A176" t="s" s="23">
        <v>452</v>
      </c>
      <c r="B176" s="27">
        <v>5000000</v>
      </c>
      <c r="C176" s="25"/>
      <c r="D176" s="24"/>
      <c r="E176" s="8"/>
    </row>
    <row r="177" ht="20.7" customHeight="1">
      <c r="A177" t="s" s="23">
        <v>453</v>
      </c>
      <c r="B177" s="27">
        <v>178300</v>
      </c>
      <c r="C177" s="25"/>
      <c r="D177" s="24"/>
      <c r="E177" s="8"/>
    </row>
    <row r="178" ht="20.7" customHeight="1">
      <c r="A178" t="s" s="23">
        <v>454</v>
      </c>
      <c r="B178" s="27">
        <v>150000</v>
      </c>
      <c r="C178" s="25"/>
      <c r="D178" s="24"/>
      <c r="E178" s="8"/>
    </row>
    <row r="179" ht="32.7" customHeight="1">
      <c r="A179" t="s" s="23">
        <v>455</v>
      </c>
      <c r="B179" s="27">
        <v>221700</v>
      </c>
      <c r="C179" s="25"/>
      <c r="D179" s="24"/>
      <c r="E179" s="8"/>
    </row>
    <row r="180" ht="20.7" customHeight="1">
      <c r="A180" t="s" s="23">
        <v>456</v>
      </c>
      <c r="B180" s="27">
        <v>5550000</v>
      </c>
      <c r="C180" s="25"/>
      <c r="D180" s="24"/>
      <c r="E180" s="8"/>
    </row>
    <row r="181" ht="20.7" customHeight="1">
      <c r="A181" s="25"/>
      <c r="B181" s="25"/>
      <c r="C181" s="25"/>
      <c r="D181" s="24"/>
      <c r="E181" s="8"/>
    </row>
    <row r="182" ht="20.7" customHeight="1">
      <c r="A182" s="25"/>
      <c r="B182" s="25"/>
      <c r="C182" s="25"/>
      <c r="D182" s="24"/>
      <c r="E182"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1:E60"/>
  <sheetViews>
    <sheetView workbookViewId="0" showGridLines="0" defaultGridColor="1"/>
  </sheetViews>
  <sheetFormatPr defaultColWidth="16.3333" defaultRowHeight="19.9" customHeight="1" outlineLevelRow="0" outlineLevelCol="0"/>
  <cols>
    <col min="1" max="1" width="16.3516" style="37" customWidth="1"/>
    <col min="2" max="2" width="26.4766" style="37" customWidth="1"/>
    <col min="3" max="3" width="28.5078" style="37" customWidth="1"/>
    <col min="4" max="4" width="22.8203" style="37" customWidth="1"/>
    <col min="5" max="5" width="16.3516" style="37" customWidth="1"/>
    <col min="6" max="16384" width="16.3516" style="37" customWidth="1"/>
  </cols>
  <sheetData>
    <row r="1" ht="20.7" customHeight="1">
      <c r="A1" t="s" s="22">
        <v>458</v>
      </c>
      <c r="B1" s="25"/>
      <c r="C1" s="25"/>
      <c r="D1" s="25"/>
      <c r="E1" s="24"/>
    </row>
    <row r="2" ht="44.7" customHeight="1">
      <c r="A2" t="s" s="22">
        <v>459</v>
      </c>
      <c r="B2" s="25"/>
      <c r="C2" s="25"/>
      <c r="D2" t="s" s="22">
        <v>460</v>
      </c>
      <c r="E2" s="24"/>
    </row>
    <row r="3" ht="32.7" customHeight="1">
      <c r="A3" t="s" s="23">
        <v>461</v>
      </c>
      <c r="B3" t="s" s="23">
        <v>462</v>
      </c>
      <c r="C3" t="s" s="23">
        <v>463</v>
      </c>
      <c r="D3" s="25"/>
      <c r="E3" s="24"/>
    </row>
    <row r="4" ht="20.7" customHeight="1">
      <c r="A4" t="s" s="23">
        <v>464</v>
      </c>
      <c r="B4" t="s" s="23">
        <v>465</v>
      </c>
      <c r="C4" t="s" s="23">
        <v>466</v>
      </c>
      <c r="D4" s="25"/>
      <c r="E4" s="24"/>
    </row>
    <row r="5" ht="20.7" customHeight="1">
      <c r="A5" t="s" s="22">
        <v>467</v>
      </c>
      <c r="B5" t="s" s="22">
        <v>468</v>
      </c>
      <c r="C5" t="s" s="23">
        <v>469</v>
      </c>
      <c r="D5" s="25"/>
      <c r="E5" s="24"/>
    </row>
    <row r="6" ht="20.7" customHeight="1">
      <c r="A6" s="25"/>
      <c r="B6" s="25"/>
      <c r="C6" s="25"/>
      <c r="D6" s="25"/>
      <c r="E6" s="24"/>
    </row>
    <row r="7" ht="20.7" customHeight="1">
      <c r="A7" t="s" s="22">
        <v>297</v>
      </c>
      <c r="B7" t="s" s="23">
        <v>470</v>
      </c>
      <c r="C7" t="s" s="23">
        <v>428</v>
      </c>
      <c r="D7" s="25"/>
      <c r="E7" s="24"/>
    </row>
    <row r="8" ht="44.7" customHeight="1">
      <c r="A8" s="25"/>
      <c r="B8" t="s" s="23">
        <v>471</v>
      </c>
      <c r="C8" s="25"/>
      <c r="D8" s="25"/>
      <c r="E8" s="24"/>
    </row>
    <row r="9" ht="20.7" customHeight="1">
      <c r="A9" s="25"/>
      <c r="B9" t="s" s="23">
        <v>472</v>
      </c>
      <c r="C9" s="25"/>
      <c r="D9" s="25"/>
      <c r="E9" s="24"/>
    </row>
    <row r="10" ht="20.7" customHeight="1">
      <c r="A10" s="25"/>
      <c r="B10" t="s" s="23">
        <v>473</v>
      </c>
      <c r="C10" s="25"/>
      <c r="D10" s="25"/>
      <c r="E10" s="24"/>
    </row>
    <row r="11" ht="20.7" customHeight="1">
      <c r="A11" s="25"/>
      <c r="B11" s="25"/>
      <c r="C11" s="25"/>
      <c r="D11" s="25"/>
      <c r="E11" s="24"/>
    </row>
    <row r="12" ht="44.7" customHeight="1">
      <c r="A12" s="25"/>
      <c r="B12" t="s" s="23">
        <v>474</v>
      </c>
      <c r="C12" t="s" s="23">
        <v>475</v>
      </c>
      <c r="D12" s="25"/>
      <c r="E12" s="24"/>
    </row>
    <row r="13" ht="20.7" customHeight="1">
      <c r="A13" s="25"/>
      <c r="B13" s="25"/>
      <c r="C13" s="25"/>
      <c r="D13" s="25"/>
      <c r="E13" s="24"/>
    </row>
    <row r="14" ht="20.7" customHeight="1">
      <c r="A14" s="25"/>
      <c r="B14" s="25"/>
      <c r="C14" s="25"/>
      <c r="D14" s="25"/>
      <c r="E14" s="24"/>
    </row>
    <row r="15" ht="20.7" customHeight="1">
      <c r="A15" s="25"/>
      <c r="B15" t="s" s="38">
        <v>428</v>
      </c>
      <c r="C15" t="s" s="38">
        <v>475</v>
      </c>
      <c r="D15" s="25"/>
      <c r="E15" s="24"/>
    </row>
    <row r="16" ht="20.7" customHeight="1">
      <c r="A16" t="s" s="23">
        <v>476</v>
      </c>
      <c r="B16" t="s" s="23">
        <v>477</v>
      </c>
      <c r="C16" t="s" s="23">
        <v>214</v>
      </c>
      <c r="D16" s="25"/>
      <c r="E16" s="24"/>
    </row>
    <row r="17" ht="20.7" customHeight="1">
      <c r="A17" s="25"/>
      <c r="B17" t="s" s="23">
        <v>478</v>
      </c>
      <c r="C17" t="s" s="23">
        <v>478</v>
      </c>
      <c r="D17" s="25"/>
      <c r="E17" s="24"/>
    </row>
    <row r="18" ht="20.7" customHeight="1">
      <c r="A18" t="s" s="23">
        <v>479</v>
      </c>
      <c r="B18" t="s" s="23">
        <v>480</v>
      </c>
      <c r="C18" t="s" s="23">
        <v>481</v>
      </c>
      <c r="D18" s="25"/>
      <c r="E18" s="24"/>
    </row>
    <row r="19" ht="20.7" customHeight="1">
      <c r="A19" s="25"/>
      <c r="B19" t="s" s="23">
        <v>482</v>
      </c>
      <c r="C19" t="s" s="23">
        <v>483</v>
      </c>
      <c r="D19" s="25"/>
      <c r="E19" s="24"/>
    </row>
    <row r="20" ht="20.7" customHeight="1">
      <c r="A20" s="25"/>
      <c r="B20" t="s" s="23">
        <v>484</v>
      </c>
      <c r="C20" t="s" s="23">
        <v>485</v>
      </c>
      <c r="D20" s="25"/>
      <c r="E20" s="24"/>
    </row>
    <row r="21" ht="20.7" customHeight="1">
      <c r="A21" s="25"/>
      <c r="B21" t="s" s="23">
        <v>486</v>
      </c>
      <c r="C21" t="s" s="23">
        <v>487</v>
      </c>
      <c r="D21" s="25"/>
      <c r="E21" s="24"/>
    </row>
    <row r="22" ht="20.7" customHeight="1">
      <c r="A22" s="25"/>
      <c r="B22" s="25"/>
      <c r="C22" t="s" s="23">
        <v>488</v>
      </c>
      <c r="D22" s="25"/>
      <c r="E22" s="24"/>
    </row>
    <row r="23" ht="20.7" customHeight="1">
      <c r="A23" s="25"/>
      <c r="B23" s="25"/>
      <c r="C23" t="s" s="23">
        <v>489</v>
      </c>
      <c r="D23" s="25"/>
      <c r="E23" s="24"/>
    </row>
    <row r="24" ht="20.7" customHeight="1">
      <c r="A24" s="25"/>
      <c r="B24" s="25"/>
      <c r="C24" t="s" s="23">
        <v>482</v>
      </c>
      <c r="D24" s="25"/>
      <c r="E24" s="24"/>
    </row>
    <row r="25" ht="20.7" customHeight="1">
      <c r="A25" s="25"/>
      <c r="B25" s="25"/>
      <c r="C25" t="s" s="23">
        <v>484</v>
      </c>
      <c r="D25" s="25"/>
      <c r="E25" s="24"/>
    </row>
    <row r="26" ht="20.7" customHeight="1">
      <c r="A26" s="25"/>
      <c r="B26" s="25"/>
      <c r="C26" t="s" s="23">
        <v>486</v>
      </c>
      <c r="D26" s="25"/>
      <c r="E26" s="24"/>
    </row>
    <row r="27" ht="20.7" customHeight="1">
      <c r="A27" t="s" s="23">
        <v>390</v>
      </c>
      <c r="B27" t="s" s="23">
        <v>490</v>
      </c>
      <c r="C27" t="s" s="23">
        <v>490</v>
      </c>
      <c r="D27" s="25"/>
      <c r="E27" s="24"/>
    </row>
    <row r="28" ht="20.7" customHeight="1">
      <c r="A28" s="25"/>
      <c r="B28" t="s" s="23">
        <v>491</v>
      </c>
      <c r="C28" t="s" s="23">
        <v>491</v>
      </c>
      <c r="D28" s="25"/>
      <c r="E28" s="24"/>
    </row>
    <row r="29" ht="32.7" customHeight="1">
      <c r="A29" s="25"/>
      <c r="B29" t="s" s="23">
        <v>492</v>
      </c>
      <c r="C29" t="s" s="23">
        <v>493</v>
      </c>
      <c r="D29" s="25"/>
      <c r="E29" s="24"/>
    </row>
    <row r="30" ht="32.7" customHeight="1">
      <c r="A30" s="25"/>
      <c r="B30" s="25"/>
      <c r="C30" t="s" s="23">
        <v>494</v>
      </c>
      <c r="D30" s="25"/>
      <c r="E30" s="24"/>
    </row>
    <row r="31" ht="20.7" customHeight="1">
      <c r="A31" t="s" s="23">
        <v>219</v>
      </c>
      <c r="B31" t="s" s="23">
        <v>147</v>
      </c>
      <c r="C31" t="s" s="23">
        <v>147</v>
      </c>
      <c r="D31" s="25"/>
      <c r="E31" s="24"/>
    </row>
    <row r="32" ht="20.7" customHeight="1">
      <c r="A32" t="s" s="23">
        <v>248</v>
      </c>
      <c r="B32" t="s" s="23">
        <v>147</v>
      </c>
      <c r="C32" t="s" s="23">
        <v>147</v>
      </c>
      <c r="D32" s="25"/>
      <c r="E32" s="24"/>
    </row>
    <row r="33" ht="20.7" customHeight="1">
      <c r="A33" t="s" s="23">
        <v>495</v>
      </c>
      <c r="B33" t="s" s="23">
        <v>496</v>
      </c>
      <c r="C33" t="s" s="23">
        <v>497</v>
      </c>
      <c r="D33" s="25"/>
      <c r="E33" s="24"/>
    </row>
    <row r="34" ht="20.7" customHeight="1">
      <c r="A34" s="25"/>
      <c r="B34" t="s" s="23">
        <v>498</v>
      </c>
      <c r="C34" t="s" s="23">
        <v>499</v>
      </c>
      <c r="D34" s="25"/>
      <c r="E34" s="24"/>
    </row>
    <row r="35" ht="20.7" customHeight="1">
      <c r="A35" s="25"/>
      <c r="B35" s="25"/>
      <c r="C35" s="25"/>
      <c r="D35" s="25"/>
      <c r="E35" s="24"/>
    </row>
    <row r="36" ht="20.7" customHeight="1">
      <c r="A36" s="25"/>
      <c r="B36" t="s" s="23">
        <v>500</v>
      </c>
      <c r="C36" t="s" s="23">
        <v>501</v>
      </c>
      <c r="D36" s="25"/>
      <c r="E36" s="24"/>
    </row>
    <row r="37" ht="20.7" customHeight="1">
      <c r="A37" t="s" s="23">
        <v>502</v>
      </c>
      <c r="B37" t="s" s="23">
        <v>147</v>
      </c>
      <c r="C37" t="s" s="23">
        <v>503</v>
      </c>
      <c r="D37" s="25"/>
      <c r="E37" s="24"/>
    </row>
    <row r="38" ht="20.7" customHeight="1">
      <c r="A38" t="s" s="23">
        <v>504</v>
      </c>
      <c r="B38" t="s" s="23">
        <v>505</v>
      </c>
      <c r="C38" t="s" s="23">
        <v>147</v>
      </c>
      <c r="D38" s="25"/>
      <c r="E38" s="24"/>
    </row>
    <row r="39" ht="20.7" customHeight="1">
      <c r="A39" t="s" s="23">
        <v>428</v>
      </c>
      <c r="B39" t="s" s="23">
        <v>147</v>
      </c>
      <c r="C39" t="s" s="23">
        <v>503</v>
      </c>
      <c r="D39" s="25"/>
      <c r="E39" s="24"/>
    </row>
    <row r="40" ht="20.7" customHeight="1">
      <c r="A40" t="s" s="23">
        <v>506</v>
      </c>
      <c r="B40" t="s" s="23">
        <v>147</v>
      </c>
      <c r="C40" t="s" s="23">
        <v>503</v>
      </c>
      <c r="D40" s="25"/>
      <c r="E40" s="24"/>
    </row>
    <row r="41" ht="20.7" customHeight="1">
      <c r="A41" s="25"/>
      <c r="B41" s="25"/>
      <c r="C41" s="25"/>
      <c r="D41" s="25"/>
      <c r="E41" s="24"/>
    </row>
    <row r="42" ht="44.7" customHeight="1">
      <c r="A42" t="s" s="23">
        <v>507</v>
      </c>
      <c r="B42" t="s" s="23">
        <v>508</v>
      </c>
      <c r="C42" t="s" s="23">
        <v>509</v>
      </c>
      <c r="D42" s="25"/>
      <c r="E42" s="24"/>
    </row>
    <row r="43" ht="20.7" customHeight="1">
      <c r="A43" t="s" s="23">
        <v>510</v>
      </c>
      <c r="B43" t="s" s="23">
        <v>147</v>
      </c>
      <c r="C43" t="s" s="23">
        <v>511</v>
      </c>
      <c r="D43" s="25"/>
      <c r="E43" s="24"/>
    </row>
    <row r="44" ht="32.7" customHeight="1">
      <c r="A44" t="s" s="23">
        <v>512</v>
      </c>
      <c r="B44" t="s" s="23">
        <v>508</v>
      </c>
      <c r="C44" t="s" s="22">
        <v>500</v>
      </c>
      <c r="D44" s="25"/>
      <c r="E44" s="24"/>
    </row>
    <row r="45" ht="32.7" customHeight="1">
      <c r="A45" t="s" s="23">
        <v>513</v>
      </c>
      <c r="B45" t="s" s="23">
        <v>508</v>
      </c>
      <c r="C45" s="25"/>
      <c r="D45" s="25"/>
      <c r="E45" s="24"/>
    </row>
    <row r="46" ht="32.7" customHeight="1">
      <c r="A46" t="s" s="23">
        <v>514</v>
      </c>
      <c r="B46" t="s" s="23">
        <v>147</v>
      </c>
      <c r="C46" s="25"/>
      <c r="D46" s="25"/>
      <c r="E46" s="24"/>
    </row>
    <row r="47" ht="20.7" customHeight="1">
      <c r="A47" s="23"/>
      <c r="B47" s="23"/>
      <c r="C47" s="25"/>
      <c r="D47" s="25"/>
      <c r="E47" s="24"/>
    </row>
    <row r="48" ht="20.7" customHeight="1">
      <c r="A48" s="23"/>
      <c r="B48" s="23"/>
      <c r="C48" s="25"/>
      <c r="D48" s="25"/>
      <c r="E48" s="24"/>
    </row>
    <row r="49" ht="20.7" customHeight="1">
      <c r="A49" s="23"/>
      <c r="B49" s="23"/>
      <c r="C49" s="25"/>
      <c r="D49" s="25"/>
      <c r="E49" s="24"/>
    </row>
    <row r="50" ht="20.7" customHeight="1">
      <c r="A50" s="23"/>
      <c r="B50" s="23"/>
      <c r="C50" s="25"/>
      <c r="D50" s="25"/>
      <c r="E50" s="24"/>
    </row>
    <row r="51" ht="20.7" customHeight="1">
      <c r="A51" s="23"/>
      <c r="B51" s="23"/>
      <c r="C51" s="25"/>
      <c r="D51" s="25"/>
      <c r="E51" s="24"/>
    </row>
    <row r="52" ht="20.7" customHeight="1">
      <c r="A52" s="23"/>
      <c r="B52" s="23"/>
      <c r="C52" s="25"/>
      <c r="D52" s="25"/>
      <c r="E52" s="24"/>
    </row>
    <row r="53" ht="20.7" customHeight="1">
      <c r="A53" s="23"/>
      <c r="B53" s="23"/>
      <c r="C53" s="25"/>
      <c r="D53" s="25"/>
      <c r="E53" s="24"/>
    </row>
    <row r="54" ht="20.7" customHeight="1">
      <c r="A54" s="23"/>
      <c r="B54" s="23"/>
      <c r="C54" s="25"/>
      <c r="D54" s="25"/>
      <c r="E54" s="24"/>
    </row>
    <row r="55" ht="20.7" customHeight="1">
      <c r="A55" s="23"/>
      <c r="B55" s="23"/>
      <c r="C55" s="25"/>
      <c r="D55" s="25"/>
      <c r="E55" s="24"/>
    </row>
    <row r="56" ht="20.7" customHeight="1">
      <c r="A56" s="23"/>
      <c r="B56" s="23"/>
      <c r="C56" s="25"/>
      <c r="D56" s="25"/>
      <c r="E56" s="24"/>
    </row>
    <row r="57" ht="20.7" customHeight="1">
      <c r="A57" s="23"/>
      <c r="B57" s="23"/>
      <c r="C57" s="25"/>
      <c r="D57" s="25"/>
      <c r="E57" s="24"/>
    </row>
    <row r="58" ht="20.7" customHeight="1">
      <c r="A58" s="23"/>
      <c r="B58" s="23"/>
      <c r="C58" s="25"/>
      <c r="D58" s="25"/>
      <c r="E58" s="24"/>
    </row>
    <row r="59" ht="20.7" customHeight="1">
      <c r="A59" s="23"/>
      <c r="B59" s="23"/>
      <c r="C59" s="25"/>
      <c r="D59" s="25"/>
      <c r="E59" s="24"/>
    </row>
    <row r="60" ht="20.7" customHeight="1">
      <c r="A60" s="23"/>
      <c r="B60" s="23"/>
      <c r="C60" s="25"/>
      <c r="D60" s="25"/>
      <c r="E60" s="24"/>
    </row>
  </sheetData>
  <mergeCells count="3">
    <mergeCell ref="A1:B1"/>
    <mergeCell ref="C7:C10"/>
    <mergeCell ref="A2:B2"/>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E40"/>
  <sheetViews>
    <sheetView workbookViewId="0" showGridLines="0" defaultGridColor="1"/>
  </sheetViews>
  <sheetFormatPr defaultColWidth="16.3333" defaultRowHeight="19.9" customHeight="1" outlineLevelRow="0" outlineLevelCol="0"/>
  <cols>
    <col min="1" max="1" width="16.3516" style="39" customWidth="1"/>
    <col min="2" max="2" width="22.3828" style="39" customWidth="1"/>
    <col min="3" max="3" width="22.6172" style="39" customWidth="1"/>
    <col min="4" max="4" width="23.7266" style="39" customWidth="1"/>
    <col min="5" max="5" width="16.3516" style="39" customWidth="1"/>
    <col min="6" max="16384" width="16.3516" style="39" customWidth="1"/>
  </cols>
  <sheetData>
    <row r="1" ht="20.7" customHeight="1">
      <c r="A1" t="s" s="22">
        <v>516</v>
      </c>
      <c r="B1" s="25"/>
      <c r="C1" s="25"/>
      <c r="D1" s="25"/>
      <c r="E1" s="24"/>
    </row>
    <row r="2" ht="32.7" customHeight="1">
      <c r="A2" t="s" s="22">
        <v>297</v>
      </c>
      <c r="B2" t="s" s="23">
        <v>470</v>
      </c>
      <c r="C2" t="s" s="23">
        <v>428</v>
      </c>
      <c r="D2" s="25"/>
      <c r="E2" s="24"/>
    </row>
    <row r="3" ht="44.7" customHeight="1">
      <c r="A3" s="25"/>
      <c r="B3" t="s" s="23">
        <v>471</v>
      </c>
      <c r="C3" s="25"/>
      <c r="D3" s="25"/>
      <c r="E3" s="24"/>
    </row>
    <row r="4" ht="20.7" customHeight="1">
      <c r="A4" s="25"/>
      <c r="B4" t="s" s="23">
        <v>472</v>
      </c>
      <c r="C4" s="25"/>
      <c r="D4" s="25"/>
      <c r="E4" s="24"/>
    </row>
    <row r="5" ht="20.7" customHeight="1">
      <c r="A5" s="25"/>
      <c r="B5" t="s" s="22">
        <v>473</v>
      </c>
      <c r="C5" s="25"/>
      <c r="D5" s="25"/>
      <c r="E5" s="24"/>
    </row>
    <row r="6" ht="20.7" customHeight="1">
      <c r="A6" s="25"/>
      <c r="B6" s="25"/>
      <c r="C6" s="25"/>
      <c r="D6" s="25"/>
      <c r="E6" s="24"/>
    </row>
    <row r="7" ht="44.7" customHeight="1">
      <c r="A7" s="25"/>
      <c r="B7" t="s" s="23">
        <v>517</v>
      </c>
      <c r="C7" t="s" s="23">
        <v>518</v>
      </c>
      <c r="D7" s="25"/>
      <c r="E7" s="24"/>
    </row>
    <row r="8" ht="20.7" customHeight="1">
      <c r="A8" s="25"/>
      <c r="B8" s="25"/>
      <c r="C8" s="25"/>
      <c r="D8" s="25"/>
      <c r="E8" s="24"/>
    </row>
    <row r="9" ht="44.7" customHeight="1">
      <c r="A9" s="25"/>
      <c r="B9" t="s" s="23">
        <v>517</v>
      </c>
      <c r="C9" t="s" s="23">
        <v>519</v>
      </c>
      <c r="D9" s="25"/>
      <c r="E9" s="24"/>
    </row>
    <row r="10" ht="20.7" customHeight="1">
      <c r="A10" s="25"/>
      <c r="B10" t="s" s="23">
        <v>520</v>
      </c>
      <c r="C10" s="25"/>
      <c r="D10" s="25"/>
      <c r="E10" s="24"/>
    </row>
    <row r="11" ht="20.7" customHeight="1">
      <c r="A11" s="25"/>
      <c r="B11" s="25"/>
      <c r="C11" s="25"/>
      <c r="D11" s="25"/>
      <c r="E11" s="24"/>
    </row>
    <row r="12" ht="44.7" customHeight="1">
      <c r="A12" s="25"/>
      <c r="B12" t="s" s="22">
        <v>428</v>
      </c>
      <c r="C12" t="s" s="22">
        <v>521</v>
      </c>
      <c r="D12" t="s" s="22">
        <v>522</v>
      </c>
      <c r="E12" s="24"/>
    </row>
    <row r="13" ht="20.7" customHeight="1">
      <c r="A13" t="s" s="23">
        <v>476</v>
      </c>
      <c r="B13" t="s" s="23">
        <v>523</v>
      </c>
      <c r="C13" t="s" s="23">
        <v>214</v>
      </c>
      <c r="D13" t="s" s="23">
        <v>214</v>
      </c>
      <c r="E13" s="24"/>
    </row>
    <row r="14" ht="20.7" customHeight="1">
      <c r="A14" s="25"/>
      <c r="B14" t="s" s="23">
        <v>524</v>
      </c>
      <c r="C14" t="s" s="23">
        <v>524</v>
      </c>
      <c r="D14" t="s" s="23">
        <v>524</v>
      </c>
      <c r="E14" s="24"/>
    </row>
    <row r="15" ht="20.7" customHeight="1">
      <c r="A15" t="s" s="23">
        <v>479</v>
      </c>
      <c r="B15" t="s" s="23">
        <v>480</v>
      </c>
      <c r="C15" t="s" s="23">
        <v>481</v>
      </c>
      <c r="D15" t="s" s="23">
        <v>206</v>
      </c>
      <c r="E15" s="24"/>
    </row>
    <row r="16" ht="20.7" customHeight="1">
      <c r="A16" s="25"/>
      <c r="B16" t="s" s="23">
        <v>525</v>
      </c>
      <c r="C16" t="s" s="23">
        <v>483</v>
      </c>
      <c r="D16" t="s" s="26">
        <v>526</v>
      </c>
      <c r="E16" s="24"/>
    </row>
    <row r="17" ht="20.7" customHeight="1">
      <c r="A17" s="25"/>
      <c r="B17" t="s" s="23">
        <v>527</v>
      </c>
      <c r="C17" t="s" s="23">
        <v>528</v>
      </c>
      <c r="D17" s="25"/>
      <c r="E17" s="24"/>
    </row>
    <row r="18" ht="20.7" customHeight="1">
      <c r="A18" s="25"/>
      <c r="B18" t="s" s="23">
        <v>529</v>
      </c>
      <c r="C18" t="s" s="23">
        <v>530</v>
      </c>
      <c r="D18" s="25"/>
      <c r="E18" s="24"/>
    </row>
    <row r="19" ht="20.7" customHeight="1">
      <c r="A19" s="25"/>
      <c r="B19" s="25"/>
      <c r="C19" t="s" s="23">
        <v>531</v>
      </c>
      <c r="D19" s="25"/>
      <c r="E19" s="24"/>
    </row>
    <row r="20" ht="20.7" customHeight="1">
      <c r="A20" s="25"/>
      <c r="B20" s="25"/>
      <c r="C20" t="s" s="23">
        <v>489</v>
      </c>
      <c r="D20" s="25"/>
      <c r="E20" s="24"/>
    </row>
    <row r="21" ht="20.7" customHeight="1">
      <c r="A21" s="25"/>
      <c r="B21" s="25"/>
      <c r="C21" t="s" s="23">
        <v>532</v>
      </c>
      <c r="D21" s="25"/>
      <c r="E21" s="24"/>
    </row>
    <row r="22" ht="32.7" customHeight="1">
      <c r="A22" s="25"/>
      <c r="B22" s="25"/>
      <c r="C22" t="s" s="23">
        <v>533</v>
      </c>
      <c r="D22" s="25"/>
      <c r="E22" s="24"/>
    </row>
    <row r="23" ht="20.7" customHeight="1">
      <c r="A23" s="25"/>
      <c r="B23" s="25"/>
      <c r="C23" t="s" s="23">
        <v>534</v>
      </c>
      <c r="D23" s="25"/>
      <c r="E23" s="24"/>
    </row>
    <row r="24" ht="20.7" customHeight="1">
      <c r="A24" t="s" s="23">
        <v>390</v>
      </c>
      <c r="B24" t="s" s="23">
        <v>535</v>
      </c>
      <c r="C24" t="s" s="23">
        <v>535</v>
      </c>
      <c r="D24" t="s" s="23">
        <v>535</v>
      </c>
      <c r="E24" s="24"/>
    </row>
    <row r="25" ht="20.7" customHeight="1">
      <c r="A25" s="25"/>
      <c r="B25" t="s" s="23">
        <v>536</v>
      </c>
      <c r="C25" t="s" s="23">
        <v>537</v>
      </c>
      <c r="D25" t="s" s="23">
        <v>537</v>
      </c>
      <c r="E25" s="24"/>
    </row>
    <row r="26" ht="20.7" customHeight="1">
      <c r="A26" s="25"/>
      <c r="B26" t="s" s="23">
        <v>538</v>
      </c>
      <c r="C26" t="s" s="23">
        <v>538</v>
      </c>
      <c r="D26" t="s" s="23">
        <v>538</v>
      </c>
      <c r="E26" s="24"/>
    </row>
    <row r="27" ht="20.7" customHeight="1">
      <c r="A27" s="25"/>
      <c r="B27" s="25"/>
      <c r="C27" s="25"/>
      <c r="D27" s="25"/>
      <c r="E27" s="24"/>
    </row>
    <row r="28" ht="20.7" customHeight="1">
      <c r="A28" t="s" s="23">
        <v>219</v>
      </c>
      <c r="B28" t="s" s="23">
        <v>147</v>
      </c>
      <c r="C28" t="s" s="23">
        <v>539</v>
      </c>
      <c r="D28" t="s" s="23">
        <v>539</v>
      </c>
      <c r="E28" s="24"/>
    </row>
    <row r="29" ht="20.7" customHeight="1">
      <c r="A29" t="s" s="23">
        <v>248</v>
      </c>
      <c r="B29" t="s" s="23">
        <v>147</v>
      </c>
      <c r="C29" t="s" s="23">
        <v>539</v>
      </c>
      <c r="D29" t="s" s="23">
        <v>539</v>
      </c>
      <c r="E29" s="24"/>
    </row>
    <row r="30" ht="20.7" customHeight="1">
      <c r="A30" t="s" s="23">
        <v>540</v>
      </c>
      <c r="B30" t="s" s="23">
        <v>541</v>
      </c>
      <c r="C30" t="s" s="23">
        <v>541</v>
      </c>
      <c r="D30" t="s" s="23">
        <v>541</v>
      </c>
      <c r="E30" s="24"/>
    </row>
    <row r="31" ht="20.7" customHeight="1">
      <c r="A31" s="25"/>
      <c r="B31" s="25"/>
      <c r="C31" s="25"/>
      <c r="D31" s="25"/>
      <c r="E31" s="24"/>
    </row>
    <row r="32" ht="20.7" customHeight="1">
      <c r="A32" s="25"/>
      <c r="B32" t="s" s="22">
        <v>542</v>
      </c>
      <c r="C32" s="25"/>
      <c r="D32" s="25"/>
      <c r="E32" s="24"/>
    </row>
    <row r="33" ht="20.7" customHeight="1">
      <c r="A33" s="25"/>
      <c r="B33" t="s" s="22">
        <v>543</v>
      </c>
      <c r="C33" s="25"/>
      <c r="D33" s="25"/>
      <c r="E33" s="24"/>
    </row>
    <row r="34" ht="20.7" customHeight="1">
      <c r="A34" s="25"/>
      <c r="B34" s="25"/>
      <c r="C34" s="25"/>
      <c r="D34" s="25"/>
      <c r="E34" s="24"/>
    </row>
    <row r="35" ht="20.7" customHeight="1">
      <c r="A35" t="s" s="23">
        <v>299</v>
      </c>
      <c r="B35" t="s" s="23">
        <v>544</v>
      </c>
      <c r="C35" t="s" s="23">
        <v>545</v>
      </c>
      <c r="D35" t="s" s="23">
        <v>545</v>
      </c>
      <c r="E35" s="24"/>
    </row>
    <row r="36" ht="20.7" customHeight="1">
      <c r="A36" s="23"/>
      <c r="B36" s="23"/>
      <c r="C36" s="23"/>
      <c r="D36" s="23"/>
      <c r="E36" s="24"/>
    </row>
    <row r="37" ht="20.7" customHeight="1">
      <c r="A37" s="23"/>
      <c r="B37" s="23"/>
      <c r="C37" s="23"/>
      <c r="D37" s="23"/>
      <c r="E37" s="24"/>
    </row>
    <row r="38" ht="20.7" customHeight="1">
      <c r="A38" s="23"/>
      <c r="B38" s="23"/>
      <c r="C38" s="23"/>
      <c r="D38" s="23"/>
      <c r="E38" s="24"/>
    </row>
    <row r="39" ht="20.7" customHeight="1">
      <c r="A39" s="23"/>
      <c r="B39" s="23"/>
      <c r="C39" s="23"/>
      <c r="D39" s="23"/>
      <c r="E39" s="24"/>
    </row>
    <row r="40" ht="20.7" customHeight="1">
      <c r="A40" s="23"/>
      <c r="B40" s="23"/>
      <c r="C40" s="23"/>
      <c r="D40" s="23"/>
      <c r="E40" s="24"/>
    </row>
  </sheetData>
  <mergeCells count="2">
    <mergeCell ref="A1:C1"/>
    <mergeCell ref="C2:C5"/>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16.3333" defaultRowHeight="19.9" customHeight="1" outlineLevelRow="0" outlineLevelCol="0"/>
  <cols>
    <col min="1" max="1" width="26.7266" style="40" customWidth="1"/>
    <col min="2" max="3" width="16.3516" style="40" customWidth="1"/>
    <col min="4" max="4" width="27.9531" style="40" customWidth="1"/>
    <col min="5" max="5" width="16.3516" style="40" customWidth="1"/>
    <col min="6" max="16384" width="16.3516" style="40" customWidth="1"/>
  </cols>
  <sheetData>
    <row r="1" ht="20.7" customHeight="1">
      <c r="A1" t="s" s="22">
        <v>547</v>
      </c>
      <c r="B1" s="25"/>
      <c r="C1" s="25"/>
      <c r="D1" s="25"/>
      <c r="E1" s="24"/>
    </row>
    <row r="2" ht="20.7" customHeight="1">
      <c r="A2" t="s" s="23">
        <v>548</v>
      </c>
      <c r="B2" t="s" s="23">
        <v>476</v>
      </c>
      <c r="C2" t="s" s="23">
        <v>549</v>
      </c>
      <c r="D2" t="s" s="23">
        <v>550</v>
      </c>
      <c r="E2" s="24"/>
    </row>
    <row r="3" ht="32.7" customHeight="1">
      <c r="A3" t="s" s="23">
        <v>551</v>
      </c>
      <c r="B3" t="s" s="23">
        <v>552</v>
      </c>
      <c r="C3" t="s" s="23">
        <v>480</v>
      </c>
      <c r="D3" t="s" s="23">
        <v>553</v>
      </c>
      <c r="E3" s="24"/>
    </row>
    <row r="4" ht="20.7" customHeight="1">
      <c r="A4" t="s" s="23">
        <v>554</v>
      </c>
      <c r="B4" s="25"/>
      <c r="C4" s="25"/>
      <c r="D4" s="25"/>
      <c r="E4" s="24"/>
    </row>
    <row r="5" ht="32.7" customHeight="1">
      <c r="A5" t="s" s="23">
        <v>555</v>
      </c>
      <c r="B5" s="25"/>
      <c r="C5" t="s" s="23">
        <v>556</v>
      </c>
      <c r="D5" t="s" s="22">
        <v>557</v>
      </c>
      <c r="E5" s="24"/>
    </row>
    <row r="6" ht="20.35" customHeight="1">
      <c r="A6" s="41"/>
      <c r="B6" s="41"/>
      <c r="C6" s="41"/>
      <c r="D6" s="41"/>
      <c r="E6" s="8"/>
    </row>
    <row r="7" ht="20.05" customHeight="1">
      <c r="A7" s="8"/>
      <c r="B7" s="8"/>
      <c r="C7" s="8"/>
      <c r="D7" s="8"/>
      <c r="E7" s="8"/>
    </row>
    <row r="8" ht="20.05" customHeight="1">
      <c r="A8" s="8"/>
      <c r="B8" s="8"/>
      <c r="C8" s="8"/>
      <c r="D8" s="8"/>
      <c r="E8" s="8"/>
    </row>
    <row r="9" ht="20.05" customHeight="1">
      <c r="A9" s="8"/>
      <c r="B9" s="8"/>
      <c r="C9" s="8"/>
      <c r="D9" s="8"/>
      <c r="E9" s="8"/>
    </row>
    <row r="10" ht="20.05" customHeight="1">
      <c r="A10" s="8"/>
      <c r="B10" s="8"/>
      <c r="C10" s="8"/>
      <c r="D10" s="8"/>
      <c r="E10"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